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4TO TRIMESTRE\"/>
    </mc:Choice>
  </mc:AlternateContent>
  <xr:revisionPtr revIDLastSave="0" documentId="13_ncr:1_{CF0642FF-76ED-4DC3-962A-579D44A40358}" xr6:coauthVersionLast="47" xr6:coauthVersionMax="47" xr10:uidLastSave="{00000000-0000-0000-0000-000000000000}"/>
  <bookViews>
    <workbookView xWindow="-105" yWindow="0" windowWidth="14610" windowHeight="15585" firstSheet="5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8" l="1"/>
  <c r="D9" i="8"/>
  <c r="E9" i="8"/>
  <c r="F9" i="8"/>
  <c r="G9" i="8"/>
  <c r="C9" i="8"/>
  <c r="B9" i="8"/>
  <c r="B49" i="8"/>
  <c r="G46" i="8"/>
  <c r="G47" i="8"/>
  <c r="D46" i="8"/>
  <c r="D47" i="8"/>
  <c r="E28" i="6" l="1"/>
  <c r="E16" i="6"/>
  <c r="E41" i="6"/>
  <c r="E35" i="6"/>
  <c r="C35" i="6"/>
  <c r="C25" i="2" l="1"/>
  <c r="B9" i="2"/>
  <c r="D19" i="10"/>
  <c r="D18" i="10"/>
  <c r="D17" i="10"/>
  <c r="D15" i="10"/>
  <c r="D14" i="10"/>
  <c r="D13" i="10"/>
  <c r="D11" i="10"/>
  <c r="D10" i="10"/>
  <c r="D31" i="10"/>
  <c r="D30" i="10"/>
  <c r="D29" i="10"/>
  <c r="D26" i="10"/>
  <c r="D27" i="10"/>
  <c r="D25" i="10"/>
  <c r="D24" i="10" s="1"/>
  <c r="D23" i="10"/>
  <c r="D22" i="10"/>
  <c r="G66" i="9"/>
  <c r="G50" i="9"/>
  <c r="G48" i="9"/>
  <c r="G41" i="9"/>
  <c r="G39" i="9"/>
  <c r="G25" i="9"/>
  <c r="G14" i="9"/>
  <c r="D73" i="9"/>
  <c r="G73" i="9" s="1"/>
  <c r="D74" i="9"/>
  <c r="G74" i="9" s="1"/>
  <c r="D75" i="9"/>
  <c r="G75" i="9" s="1"/>
  <c r="D72" i="9"/>
  <c r="G72" i="9" s="1"/>
  <c r="D63" i="9"/>
  <c r="G63" i="9" s="1"/>
  <c r="D64" i="9"/>
  <c r="G64" i="9" s="1"/>
  <c r="D65" i="9"/>
  <c r="G65" i="9" s="1"/>
  <c r="D66" i="9"/>
  <c r="D67" i="9"/>
  <c r="G67" i="9" s="1"/>
  <c r="D68" i="9"/>
  <c r="G68" i="9" s="1"/>
  <c r="D69" i="9"/>
  <c r="G69" i="9" s="1"/>
  <c r="D70" i="9"/>
  <c r="G70" i="9" s="1"/>
  <c r="D62" i="9"/>
  <c r="G62" i="9" s="1"/>
  <c r="D55" i="9"/>
  <c r="G55" i="9" s="1"/>
  <c r="D56" i="9"/>
  <c r="G56" i="9" s="1"/>
  <c r="D57" i="9"/>
  <c r="G57" i="9" s="1"/>
  <c r="D58" i="9"/>
  <c r="G58" i="9" s="1"/>
  <c r="D59" i="9"/>
  <c r="G59" i="9" s="1"/>
  <c r="D60" i="9"/>
  <c r="G60" i="9" s="1"/>
  <c r="D54" i="9"/>
  <c r="G54" i="9" s="1"/>
  <c r="D45" i="9"/>
  <c r="G45" i="9" s="1"/>
  <c r="D46" i="9"/>
  <c r="G46" i="9" s="1"/>
  <c r="D47" i="9"/>
  <c r="G47" i="9" s="1"/>
  <c r="D48" i="9"/>
  <c r="D49" i="9"/>
  <c r="G49" i="9" s="1"/>
  <c r="D50" i="9"/>
  <c r="D51" i="9"/>
  <c r="G51" i="9" s="1"/>
  <c r="D52" i="9"/>
  <c r="G52" i="9" s="1"/>
  <c r="D39" i="9"/>
  <c r="D40" i="9"/>
  <c r="G40" i="9" s="1"/>
  <c r="D41" i="9"/>
  <c r="D38" i="9"/>
  <c r="G38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D28" i="9"/>
  <c r="G28" i="9" s="1"/>
  <c r="D26" i="9"/>
  <c r="G26" i="9" s="1"/>
  <c r="D25" i="9"/>
  <c r="D24" i="9"/>
  <c r="G24" i="9" s="1"/>
  <c r="D23" i="9"/>
  <c r="G23" i="9" s="1"/>
  <c r="D22" i="9"/>
  <c r="G22" i="9" s="1"/>
  <c r="D21" i="9"/>
  <c r="G21" i="9" s="1"/>
  <c r="D20" i="9"/>
  <c r="G20" i="9" s="1"/>
  <c r="D12" i="9"/>
  <c r="G12" i="9" s="1"/>
  <c r="D13" i="9"/>
  <c r="G13" i="9" s="1"/>
  <c r="D14" i="9"/>
  <c r="D15" i="9"/>
  <c r="G15" i="9" s="1"/>
  <c r="D16" i="9"/>
  <c r="G16" i="9" s="1"/>
  <c r="D17" i="9"/>
  <c r="G17" i="9" s="1"/>
  <c r="D18" i="9"/>
  <c r="G18" i="9" s="1"/>
  <c r="D11" i="9"/>
  <c r="G11" i="9" s="1"/>
  <c r="E49" i="8"/>
  <c r="F49" i="8"/>
  <c r="B62" i="8"/>
  <c r="D51" i="8"/>
  <c r="D52" i="8"/>
  <c r="G52" i="8" s="1"/>
  <c r="D53" i="8"/>
  <c r="G53" i="8" s="1"/>
  <c r="D54" i="8"/>
  <c r="G54" i="8" s="1"/>
  <c r="D55" i="8"/>
  <c r="D56" i="8"/>
  <c r="G56" i="8" s="1"/>
  <c r="D57" i="8"/>
  <c r="G57" i="8" s="1"/>
  <c r="D58" i="8"/>
  <c r="G58" i="8" s="1"/>
  <c r="D59" i="8"/>
  <c r="G59" i="8" s="1"/>
  <c r="D60" i="8"/>
  <c r="G60" i="8" s="1"/>
  <c r="D50" i="8"/>
  <c r="G51" i="8"/>
  <c r="G55" i="8"/>
  <c r="D11" i="8"/>
  <c r="G11" i="8" s="1"/>
  <c r="D12" i="8"/>
  <c r="G12" i="8" s="1"/>
  <c r="D13" i="8"/>
  <c r="G13" i="8" s="1"/>
  <c r="D14" i="8"/>
  <c r="G14" i="8" s="1"/>
  <c r="D15" i="8"/>
  <c r="G15" i="8" s="1"/>
  <c r="D16" i="8"/>
  <c r="G16" i="8" s="1"/>
  <c r="D17" i="8"/>
  <c r="G17" i="8" s="1"/>
  <c r="D18" i="8"/>
  <c r="G18" i="8" s="1"/>
  <c r="D19" i="8"/>
  <c r="G19" i="8" s="1"/>
  <c r="D20" i="8"/>
  <c r="G20" i="8" s="1"/>
  <c r="D21" i="8"/>
  <c r="G21" i="8" s="1"/>
  <c r="D22" i="8"/>
  <c r="G22" i="8" s="1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D31" i="8"/>
  <c r="G31" i="8" s="1"/>
  <c r="D32" i="8"/>
  <c r="G32" i="8" s="1"/>
  <c r="D33" i="8"/>
  <c r="G33" i="8" s="1"/>
  <c r="D34" i="8"/>
  <c r="G34" i="8" s="1"/>
  <c r="D35" i="8"/>
  <c r="G35" i="8" s="1"/>
  <c r="D36" i="8"/>
  <c r="G36" i="8" s="1"/>
  <c r="D37" i="8"/>
  <c r="G37" i="8" s="1"/>
  <c r="D38" i="8"/>
  <c r="G38" i="8" s="1"/>
  <c r="D39" i="8"/>
  <c r="G39" i="8" s="1"/>
  <c r="D40" i="8"/>
  <c r="G40" i="8" s="1"/>
  <c r="D41" i="8"/>
  <c r="G41" i="8" s="1"/>
  <c r="D42" i="8"/>
  <c r="G42" i="8" s="1"/>
  <c r="D43" i="8"/>
  <c r="G43" i="8" s="1"/>
  <c r="D44" i="8"/>
  <c r="G44" i="8" s="1"/>
  <c r="D45" i="8"/>
  <c r="G45" i="8" s="1"/>
  <c r="D10" i="8"/>
  <c r="G10" i="8" s="1"/>
  <c r="D148" i="7"/>
  <c r="D149" i="7"/>
  <c r="D147" i="7"/>
  <c r="D139" i="7"/>
  <c r="D140" i="7"/>
  <c r="D141" i="7"/>
  <c r="D142" i="7"/>
  <c r="D143" i="7"/>
  <c r="D144" i="7"/>
  <c r="D145" i="7"/>
  <c r="D138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93" i="7" s="1"/>
  <c r="D101" i="7"/>
  <c r="D102" i="7"/>
  <c r="D94" i="7"/>
  <c r="D87" i="7"/>
  <c r="D88" i="7"/>
  <c r="D89" i="7"/>
  <c r="D90" i="7"/>
  <c r="D91" i="7"/>
  <c r="D92" i="7"/>
  <c r="D86" i="7"/>
  <c r="D82" i="7"/>
  <c r="D81" i="7"/>
  <c r="D80" i="7"/>
  <c r="D79" i="7"/>
  <c r="D78" i="7"/>
  <c r="D77" i="7"/>
  <c r="D76" i="7"/>
  <c r="D73" i="7"/>
  <c r="D74" i="7"/>
  <c r="D72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0" i="7"/>
  <c r="D41" i="7"/>
  <c r="D42" i="7"/>
  <c r="D43" i="7"/>
  <c r="D44" i="7"/>
  <c r="D45" i="7"/>
  <c r="D46" i="7"/>
  <c r="D47" i="7"/>
  <c r="D39" i="7"/>
  <c r="C28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24" i="7"/>
  <c r="D25" i="7"/>
  <c r="D26" i="7"/>
  <c r="D27" i="7"/>
  <c r="D19" i="7"/>
  <c r="D12" i="7"/>
  <c r="G12" i="7" s="1"/>
  <c r="D13" i="7"/>
  <c r="G13" i="7" s="1"/>
  <c r="D14" i="7"/>
  <c r="G14" i="7" s="1"/>
  <c r="D15" i="7"/>
  <c r="G15" i="7" s="1"/>
  <c r="D16" i="7"/>
  <c r="G16" i="7" s="1"/>
  <c r="D17" i="7"/>
  <c r="G17" i="7" s="1"/>
  <c r="D11" i="7"/>
  <c r="G11" i="7" s="1"/>
  <c r="B18" i="7"/>
  <c r="C18" i="7"/>
  <c r="E18" i="7"/>
  <c r="F18" i="7"/>
  <c r="D29" i="6"/>
  <c r="D30" i="6"/>
  <c r="D31" i="6"/>
  <c r="D32" i="6"/>
  <c r="D33" i="6"/>
  <c r="D34" i="6"/>
  <c r="D35" i="6"/>
  <c r="D36" i="6"/>
  <c r="D37" i="6"/>
  <c r="D38" i="6"/>
  <c r="D39" i="6"/>
  <c r="D15" i="6"/>
  <c r="D17" i="6"/>
  <c r="D18" i="6"/>
  <c r="D19" i="6"/>
  <c r="D20" i="6"/>
  <c r="D21" i="6"/>
  <c r="D22" i="6"/>
  <c r="D23" i="6"/>
  <c r="D24" i="6"/>
  <c r="D25" i="6"/>
  <c r="D26" i="6"/>
  <c r="D27" i="6"/>
  <c r="G10" i="6"/>
  <c r="G11" i="6"/>
  <c r="G12" i="6"/>
  <c r="G13" i="6"/>
  <c r="G14" i="6"/>
  <c r="G9" i="6"/>
  <c r="D10" i="6"/>
  <c r="D11" i="6"/>
  <c r="D12" i="6"/>
  <c r="D13" i="6"/>
  <c r="D14" i="6"/>
  <c r="D9" i="6"/>
  <c r="B16" i="6"/>
  <c r="C16" i="6"/>
  <c r="F16" i="6"/>
  <c r="G17" i="6"/>
  <c r="G18" i="6"/>
  <c r="G19" i="6"/>
  <c r="G20" i="6"/>
  <c r="G21" i="6"/>
  <c r="G22" i="6"/>
  <c r="G23" i="6"/>
  <c r="G24" i="6"/>
  <c r="G25" i="6"/>
  <c r="G26" i="6"/>
  <c r="G27" i="6"/>
  <c r="B28" i="6"/>
  <c r="C28" i="6"/>
  <c r="F28" i="6"/>
  <c r="G29" i="6"/>
  <c r="G30" i="6"/>
  <c r="G31" i="6"/>
  <c r="G32" i="6"/>
  <c r="G33" i="6"/>
  <c r="G34" i="6"/>
  <c r="G36" i="6"/>
  <c r="G35" i="6" s="1"/>
  <c r="B37" i="6"/>
  <c r="C37" i="6"/>
  <c r="E37" i="6"/>
  <c r="F37" i="6"/>
  <c r="G38" i="6"/>
  <c r="G37" i="6" s="1"/>
  <c r="G39" i="6"/>
  <c r="D17" i="5"/>
  <c r="C17" i="5"/>
  <c r="D13" i="5"/>
  <c r="C13" i="5"/>
  <c r="B13" i="5"/>
  <c r="D27" i="9" l="1"/>
  <c r="D49" i="8"/>
  <c r="G50" i="8"/>
  <c r="D103" i="7"/>
  <c r="D85" i="7"/>
  <c r="D45" i="6"/>
  <c r="D16" i="6"/>
  <c r="G49" i="8"/>
  <c r="D37" i="9"/>
  <c r="G29" i="9"/>
  <c r="D18" i="7"/>
  <c r="D19" i="9"/>
  <c r="D28" i="6"/>
  <c r="D10" i="9"/>
  <c r="D9" i="9" s="1"/>
  <c r="G28" i="6"/>
  <c r="G16" i="6"/>
  <c r="C9" i="2" l="1"/>
  <c r="B17" i="2"/>
  <c r="C17" i="2"/>
  <c r="B25" i="2"/>
  <c r="B31" i="2"/>
  <c r="C31" i="2"/>
  <c r="B38" i="2"/>
  <c r="C38" i="2"/>
  <c r="B41" i="2"/>
  <c r="C41" i="2"/>
  <c r="B60" i="2"/>
  <c r="C60" i="2"/>
  <c r="B47" i="2" l="1"/>
  <c r="B62" i="2" s="1"/>
  <c r="C47" i="2"/>
  <c r="C62" i="2" s="1"/>
  <c r="A4" i="3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C28" i="10"/>
  <c r="C24" i="10"/>
  <c r="B28" i="10"/>
  <c r="B24" i="10"/>
  <c r="C16" i="10"/>
  <c r="D16" i="10"/>
  <c r="E16" i="10"/>
  <c r="F16" i="10"/>
  <c r="B16" i="10"/>
  <c r="C12" i="10"/>
  <c r="C9" i="10" s="1"/>
  <c r="D12" i="10"/>
  <c r="E12" i="10"/>
  <c r="F12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E44" i="9"/>
  <c r="F44" i="9"/>
  <c r="G44" i="9"/>
  <c r="C37" i="9"/>
  <c r="E37" i="9"/>
  <c r="F37" i="9"/>
  <c r="G37" i="9"/>
  <c r="C27" i="9"/>
  <c r="E27" i="9"/>
  <c r="F27" i="9"/>
  <c r="G27" i="9"/>
  <c r="C19" i="9"/>
  <c r="E19" i="9"/>
  <c r="F19" i="9"/>
  <c r="G19" i="9"/>
  <c r="C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 s="1"/>
  <c r="D20" i="3" s="1"/>
  <c r="C13" i="3"/>
  <c r="B22" i="3"/>
  <c r="F62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F75" i="6"/>
  <c r="F67" i="6"/>
  <c r="F59" i="6"/>
  <c r="F54" i="6"/>
  <c r="F45" i="6"/>
  <c r="F41" i="6"/>
  <c r="E75" i="6"/>
  <c r="E67" i="6"/>
  <c r="E59" i="6"/>
  <c r="E54" i="6"/>
  <c r="E45" i="6"/>
  <c r="D75" i="6"/>
  <c r="D67" i="6"/>
  <c r="D59" i="6"/>
  <c r="D54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41" i="6"/>
  <c r="B75" i="6"/>
  <c r="B67" i="6"/>
  <c r="B59" i="6"/>
  <c r="B54" i="6"/>
  <c r="B45" i="6"/>
  <c r="D70" i="5"/>
  <c r="D64" i="5"/>
  <c r="C70" i="5"/>
  <c r="C64" i="5"/>
  <c r="B64" i="5"/>
  <c r="D55" i="5"/>
  <c r="D49" i="5"/>
  <c r="C55" i="5"/>
  <c r="C49" i="5"/>
  <c r="B49" i="5"/>
  <c r="D40" i="5"/>
  <c r="D37" i="5"/>
  <c r="C40" i="5"/>
  <c r="C37" i="5"/>
  <c r="C44" i="5" s="1"/>
  <c r="C8" i="5" s="1"/>
  <c r="B40" i="5"/>
  <c r="B37" i="5"/>
  <c r="D29" i="5"/>
  <c r="C29" i="5"/>
  <c r="B29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F79" i="2" l="1"/>
  <c r="F47" i="2"/>
  <c r="F59" i="2" s="1"/>
  <c r="F81" i="2" s="1"/>
  <c r="G62" i="7"/>
  <c r="E47" i="2"/>
  <c r="E59" i="2" s="1"/>
  <c r="E79" i="2"/>
  <c r="C9" i="9"/>
  <c r="D44" i="9"/>
  <c r="D43" i="9"/>
  <c r="D77" i="9" s="1"/>
  <c r="E62" i="8"/>
  <c r="G146" i="7"/>
  <c r="E84" i="7"/>
  <c r="G71" i="7"/>
  <c r="G28" i="7"/>
  <c r="C9" i="7"/>
  <c r="G18" i="7"/>
  <c r="E65" i="6"/>
  <c r="F65" i="6"/>
  <c r="F70" i="6" s="1"/>
  <c r="C65" i="6"/>
  <c r="C70" i="6" s="1"/>
  <c r="K20" i="4"/>
  <c r="E20" i="4"/>
  <c r="I20" i="4"/>
  <c r="C43" i="9"/>
  <c r="C77" i="9" s="1"/>
  <c r="B43" i="9"/>
  <c r="E9" i="9"/>
  <c r="G9" i="9"/>
  <c r="B9" i="9"/>
  <c r="E43" i="9"/>
  <c r="G43" i="9"/>
  <c r="D62" i="8"/>
  <c r="C62" i="8"/>
  <c r="G62" i="8"/>
  <c r="G123" i="7"/>
  <c r="B84" i="7"/>
  <c r="C84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B44" i="5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21" i="5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41" i="6"/>
  <c r="E159" i="7" l="1"/>
  <c r="E81" i="2"/>
  <c r="B8" i="5"/>
  <c r="B21" i="5" s="1"/>
  <c r="B23" i="5" s="1"/>
  <c r="B25" i="5" s="1"/>
  <c r="B33" i="5" s="1"/>
  <c r="F159" i="7"/>
  <c r="E70" i="6"/>
  <c r="G77" i="9"/>
  <c r="E77" i="9"/>
  <c r="B159" i="7"/>
  <c r="G9" i="7"/>
  <c r="C159" i="7"/>
  <c r="B70" i="6"/>
  <c r="B77" i="9"/>
  <c r="F77" i="9"/>
  <c r="D159" i="7"/>
  <c r="G84" i="7"/>
  <c r="G42" i="6"/>
  <c r="G70" i="6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<sst xmlns="http://schemas.openxmlformats.org/spreadsheetml/2006/main" count="852" uniqueCount="598">
  <si>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</si>
  <si>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</si>
  <si>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</si>
  <si>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</si>
  <si>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</si>
  <si>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</si>
  <si>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</si>
  <si>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</si>
  <si>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</si>
  <si>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</si>
  <si>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</si>
  <si>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</si>
  <si>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</si>
  <si>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</si>
  <si>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</si>
  <si>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</si>
  <si>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</si>
  <si>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</si>
  <si>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</si>
  <si>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</si>
  <si>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</si>
  <si>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</si>
  <si>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</si>
  <si>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</si>
  <si>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</si>
  <si>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</si>
  <si>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</si>
  <si>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</si>
  <si>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</si>
  <si>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</si>
  <si>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</si>
  <si>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</si>
  <si>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</si>
  <si>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</si>
  <si>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</si>
  <si>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</si>
  <si>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</si>
  <si>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</si>
  <si>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</si>
  <si>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</si>
  <si>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</si>
  <si>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</si>
  <si>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</si>
  <si>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</si>
  <si>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</si>
  <si>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</si>
  <si>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</si>
  <si>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</si>
  <si>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</si>
  <si>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</si>
  <si>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</si>
  <si>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</si>
  <si>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</si>
  <si>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</si>
  <si>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</si>
  <si>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</si>
  <si>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</si>
  <si>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</si>
  <si>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</si>
  <si>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</si>
  <si>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</si>
  <si>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</si>
  <si>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</si>
  <si>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</si>
  <si>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</si>
  <si>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</si>
  <si>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</si>
  <si>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</si>
  <si>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</si>
  <si>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</si>
  <si>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</si>
  <si>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</si>
  <si>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</si>
  <si>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</si>
  <si>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</si>
  <si>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</si>
  <si>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</si>
  <si>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</si>
  <si>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</si>
  <si>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</si>
  <si>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</si>
  <si>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</si>
  <si>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</si>
  <si>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</si>
  <si>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</si>
  <si>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</si>
  <si>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</si>
  <si>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</si>
  <si>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</si>
  <si>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</si>
  <si>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</si>
  <si>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</si>
  <si>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</si>
  <si>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</si>
  <si>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</si>
  <si>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</si>
  <si>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</si>
  <si>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</si>
  <si>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</si>
  <si>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</si>
  <si>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</si>
  <si>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</si>
  <si>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</si>
  <si>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</si>
  <si>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</si>
  <si>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</si>
  <si>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</si>
  <si>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</si>
  <si>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</si>
  <si>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</si>
  <si>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</si>
  <si>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</si>
  <si>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</si>
  <si>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</si>
  <si>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</si>
  <si>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</si>
  <si>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</si>
  <si>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</si>
  <si>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</si>
  <si>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</si>
  <si>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</si>
  <si>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</si>
  <si>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</si>
  <si>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</si>
  <si>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</si>
  <si>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</si>
  <si>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</si>
  <si>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</si>
  <si>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</si>
  <si>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</si>
  <si>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</si>
  <si>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</si>
  <si>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</si>
  <si>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</si>
  <si>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</si>
  <si>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</si>
  <si>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</si>
  <si>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</si>
  <si>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</si>
  <si>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</si>
  <si>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</si>
  <si>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</si>
  <si>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</si>
  <si>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</si>
  <si>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</si>
  <si>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</si>
  <si>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</si>
  <si>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</si>
  <si>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</si>
  <si>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</si>
  <si>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</si>
  <si>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</si>
  <si>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</si>
  <si>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</si>
  <si>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</si>
  <si>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</si>
  <si>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</si>
  <si>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</si>
  <si>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</si>
  <si>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</si>
  <si>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</si>
  <si>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</si>
  <si>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</si>
  <si>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</si>
  <si>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</si>
  <si>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</si>
  <si>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</si>
  <si>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</si>
  <si>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</si>
  <si>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</si>
  <si>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</si>
  <si>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</si>
  <si>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</si>
  <si>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</si>
  <si>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</si>
  <si>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</si>
  <si>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</si>
  <si>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</si>
  <si>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</si>
  <si>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</si>
  <si>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</si>
  <si>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</si>
  <si>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</si>
  <si>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</si>
  <si>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</si>
  <si>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</si>
  <si>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</si>
  <si>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</si>
  <si>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</si>
  <si>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</si>
  <si>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</si>
  <si>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</si>
  <si>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</si>
  <si>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</si>
  <si>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</si>
  <si>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</si>
  <si>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</si>
  <si>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</si>
  <si>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</si>
  <si>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</si>
  <si>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</si>
  <si>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</si>
  <si>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</si>
  <si>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</si>
  <si>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</si>
  <si>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</si>
  <si>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</si>
  <si>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</si>
  <si>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</si>
  <si>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</si>
  <si>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</si>
  <si>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</si>
  <si>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</si>
  <si>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</si>
  <si>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</si>
  <si>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</si>
  <si>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</si>
  <si>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</si>
  <si>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</si>
  <si>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</si>
  <si>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</si>
  <si>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</si>
  <si>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</si>
  <si>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</si>
  <si>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</si>
  <si>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</si>
  <si>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</si>
  <si>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</si>
  <si>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</si>
  <si>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</si>
  <si>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</si>
  <si>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</si>
  <si>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</si>
  <si>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</si>
  <si>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</si>
  <si>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</si>
  <si>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</si>
  <si>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</si>
  <si>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</si>
  <si>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</si>
  <si>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</si>
  <si>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</si>
  <si>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</si>
  <si>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</si>
  <si>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</si>
  <si>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</si>
  <si>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</si>
  <si>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</si>
  <si>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</si>
  <si>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</si>
  <si>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</si>
  <si>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</si>
  <si>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</si>
  <si>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</si>
  <si>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</si>
  <si>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</si>
  <si>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</si>
  <si>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</si>
  <si>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</si>
  <si>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</si>
  <si>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</si>
  <si>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</si>
  <si>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</si>
  <si>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</si>
  <si>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</si>
  <si>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</si>
  <si>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</si>
  <si>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</si>
  <si>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</si>
  <si>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</si>
  <si>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</si>
  <si>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</si>
  <si>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</si>
  <si>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</si>
  <si>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</si>
  <si>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</si>
  <si>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</si>
  <si>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</si>
  <si>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</si>
  <si>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</si>
  <si>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</si>
  <si>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</si>
  <si>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</si>
  <si>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</si>
  <si>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</si>
  <si>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</si>
  <si>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</si>
  <si>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</si>
  <si>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</si>
  <si>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</si>
  <si>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</si>
  <si>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</si>
  <si>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</si>
  <si>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</si>
  <si>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</si>
  <si>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</si>
  <si>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</si>
  <si>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</si>
  <si>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</si>
  <si>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</si>
  <si>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</si>
  <si>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</si>
  <si>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</si>
  <si>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</si>
  <si>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</si>
  <si>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</si>
  <si>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</si>
  <si>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</si>
  <si>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</si>
  <si>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</si>
  <si>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</si>
  <si>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</si>
  <si>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</si>
  <si>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</si>
  <si>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</si>
  <si>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</si>
  <si>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</si>
  <si>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</si>
  <si>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</si>
  <si>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</si>
  <si>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</si>
  <si>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</si>
  <si>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</si>
  <si>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</si>
  <si>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</si>
  <si>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</si>
  <si>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</si>
  <si>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</si>
  <si>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</si>
  <si>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</si>
  <si>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</si>
  <si>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</si>
  <si>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</si>
  <si>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</si>
  <si>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</si>
  <si>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</si>
  <si>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</si>
  <si>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</si>
  <si>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</si>
  <si>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</si>
  <si>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</si>
  <si>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</si>
  <si>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</si>
  <si>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</si>
  <si>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</si>
  <si>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</si>
  <si>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</si>
  <si>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</si>
  <si>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</si>
  <si>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</si>
  <si>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</si>
  <si>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</si>
  <si>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</si>
  <si>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</si>
  <si>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</si>
  <si>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</si>
  <si>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</si>
  <si>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</si>
  <si>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</si>
  <si>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</si>
  <si>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</si>
  <si>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</si>
  <si>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</si>
  <si>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</si>
  <si>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</si>
  <si>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</si>
  <si>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</si>
  <si>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</si>
  <si>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</si>
  <si>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</si>
  <si>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</si>
  <si>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</si>
  <si>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</si>
  <si>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</si>
  <si>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</si>
  <si>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</si>
  <si>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</si>
  <si>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</si>
  <si>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</si>
  <si>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</si>
  <si>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</si>
  <si>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</si>
  <si>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</si>
  <si>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</si>
  <si>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</si>
  <si>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</si>
  <si>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</si>
  <si>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</si>
  <si>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</si>
  <si>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</si>
  <si>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</si>
  <si>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</si>
  <si>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</si>
  <si>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</si>
  <si>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</si>
  <si>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</si>
  <si>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</si>
  <si>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</si>
  <si>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</si>
  <si>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</si>
  <si>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</si>
  <si>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</si>
  <si>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</si>
  <si>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</si>
  <si>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</si>
  <si>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</si>
  <si>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</si>
  <si>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</si>
  <si>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</si>
  <si>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</si>
  <si>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</si>
  <si>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</si>
  <si>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</si>
  <si>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</si>
  <si>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</si>
  <si>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</si>
  <si>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</si>
  <si>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</si>
  <si>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</si>
  <si>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</si>
  <si>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</si>
  <si>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</si>
  <si>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</si>
  <si>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</si>
  <si>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</si>
  <si>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</si>
  <si>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</si>
  <si>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</si>
  <si>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</si>
  <si>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</si>
  <si>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</si>
  <si>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</si>
  <si>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</si>
  <si>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</si>
  <si>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</si>
  <si>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</si>
  <si>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</si>
  <si>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</si>
  <si>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</si>
  <si>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</si>
  <si>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</si>
  <si>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</si>
  <si>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</si>
  <si>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</si>
  <si>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</si>
  <si>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</si>
  <si>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</si>
  <si>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</si>
  <si>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</si>
  <si>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</si>
  <si>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</si>
  <si>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</si>
  <si>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</si>
  <si>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</si>
  <si>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</si>
  <si>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</si>
  <si>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</si>
  <si>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</si>
  <si>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</si>
  <si>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</si>
  <si>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</si>
  <si>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</si>
  <si>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</si>
  <si>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</si>
  <si>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</si>
  <si>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</si>
  <si>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</si>
  <si>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</si>
  <si>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</si>
  <si>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</si>
  <si>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</si>
  <si>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</si>
  <si>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</si>
  <si>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</si>
  <si>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</si>
  <si>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</si>
  <si>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</si>
  <si>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</si>
  <si>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</si>
  <si>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</si>
  <si>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</si>
  <si>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</si>
  <si>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</si>
  <si>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</si>
  <si>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</si>
  <si>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</si>
  <si>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</si>
  <si>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</si>
  <si>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</si>
  <si>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</si>
  <si>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</si>
  <si>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</si>
  <si>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</si>
  <si>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</si>
  <si>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</si>
  <si>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</si>
  <si>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</si>
  <si>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</si>
  <si>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</si>
  <si>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</si>
  <si>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</si>
  <si>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</si>
  <si>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</si>
  <si>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</si>
  <si>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</si>
  <si>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</si>
  <si>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</si>
  <si>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</si>
  <si>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</si>
  <si>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</si>
  <si>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</si>
  <si>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</si>
  <si>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</si>
  <si>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</si>
  <si>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</si>
  <si>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</si>
  <si>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</si>
  <si>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</si>
  <si>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</si>
  <si>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</si>
  <si>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</si>
  <si>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</si>
  <si>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</si>
  <si>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</si>
  <si>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</si>
  <si>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</si>
  <si>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</si>
  <si>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</si>
  <si>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</si>
  <si>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</si>
  <si>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</si>
  <si>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</si>
  <si>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</si>
  <si>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</si>
  <si>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</si>
  <si>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</si>
  <si>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</si>
  <si>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</si>
  <si>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</si>
  <si>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</si>
  <si>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</si>
  <si>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</si>
  <si>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</si>
  <si>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</si>
  <si>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</si>
  <si>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</si>
  <si>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</si>
  <si>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</si>
  <si>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</si>
  <si>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</si>
  <si>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</si>
  <si>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</si>
  <si>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</si>
  <si>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</si>
  <si>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</si>
  <si>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</si>
  <si>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</si>
  <si>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31111M400010000 PRESIDENCIA MUNICIPAL</t>
  </si>
  <si>
    <t>31111M400020000 SINDICATURA MUNICIPAL</t>
  </si>
  <si>
    <t>31111M400030000 OFICINA DE REGIDORES</t>
  </si>
  <si>
    <t>31111M400040000 JURIDICO</t>
  </si>
  <si>
    <t>31111M400050000 COMUNICACION SOCIAL</t>
  </si>
  <si>
    <t>31111M400060000 SECRETARIA DE AYUNTAMIENTO</t>
  </si>
  <si>
    <t>31111M400070000 TESORERIA MUNICIPAL</t>
  </si>
  <si>
    <t>31111M400070100 DIRECCION DE TESORERIA</t>
  </si>
  <si>
    <t>31111M400070200 COORDINACION DE CATASTRO</t>
  </si>
  <si>
    <t>31111M400070300 DIRECCION DE FISCALIZACION</t>
  </si>
  <si>
    <t>31111M400080000 CONTRALORIA MUNICIPAL</t>
  </si>
  <si>
    <t>31111M400090000 DIRECCION DE OBRAS PUBLICAS</t>
  </si>
  <si>
    <t>31111M400100000 OFICIALIA MAYOR</t>
  </si>
  <si>
    <t>31111M400110000 DIRECCION SERVICIOS PUBLICOS MPALES</t>
  </si>
  <si>
    <t>31111M400110100 DESPACHO SERVICIOS PUBLICOS</t>
  </si>
  <si>
    <t>31111M400110200 SERVICIO MUNICIPAL DE LIMPIA</t>
  </si>
  <si>
    <t>31111M400110300 MANTENIMIENTO DE PARQUES Y JARDINES</t>
  </si>
  <si>
    <t>31111M400110400 MANTENIMIENTO A RED DE ALUMBRADO PUBLICO</t>
  </si>
  <si>
    <t>31111M400110500 MANTENIMIENTO A PANTEONES</t>
  </si>
  <si>
    <t>31111M400110600 MANTENIMIENTOS GENERALES</t>
  </si>
  <si>
    <t>31111M400120000 DIR RED DE AGUA POTABLE Y ALCANTARILLADO</t>
  </si>
  <si>
    <t>31111M400140000 CASA DE CULTURA</t>
  </si>
  <si>
    <t>31111M400150000 DIRECCION DE DEPORTES</t>
  </si>
  <si>
    <t>31111M400170000 CENTRO TURISTICO DE DESARROLLO</t>
  </si>
  <si>
    <t>31111M400180000 DIR UNIDAD MPAL ACCESO A LA INF PUBLICA</t>
  </si>
  <si>
    <t>31111M400190000 DIR DESARROLLO SOCIAL Y HUMANO</t>
  </si>
  <si>
    <t>31111M400190100 DESPACHO DESARROLLO SOCIAL</t>
  </si>
  <si>
    <t>31111M400190200 COORDINACION DE DESARROLLO RURAL</t>
  </si>
  <si>
    <t>31111M400190300 COORDINACION DE DESARROLLO ECONOMICO</t>
  </si>
  <si>
    <t>31111M400190400 COORDINACION DE COMUNIDADES INDIGENAS</t>
  </si>
  <si>
    <t>31111M400200000 DIRECCION DE PLANEACION</t>
  </si>
  <si>
    <t>31111M400210000 DIRECCION DE MEDIO AMBIENTE Y ECOLOGIA</t>
  </si>
  <si>
    <t>31111M400220000 DIRECCION DE EDUCACION</t>
  </si>
  <si>
    <t>31111M400230000 COORDINACION MUNICIPAL DE LA MUJER</t>
  </si>
  <si>
    <t>31111M400240000 BOMBEROS</t>
  </si>
  <si>
    <t>31111M400250000 DIRECCION DERECHOS HUMANOS</t>
  </si>
  <si>
    <t>31111M400130000 DIRECCION DE SEGURIDAD PUBLICA</t>
  </si>
  <si>
    <t>31111M400160000 PROTECCION CIVIL</t>
  </si>
  <si>
    <t>Al 31 de Diciembre de 2022 y al 31 de Diciembre de 2023 (b)</t>
  </si>
  <si>
    <t>Del 1 de Enero al 31 de Diciembre de 2023 (b)</t>
  </si>
  <si>
    <t>31111M400260000 PROC  PROTECCION DE NIÑAS, NIÑOS Y ADOLE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</si>
</sst>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 applyAlignment="1" applyProtection="1">
      <protection locked="0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C32" zoomScale="70" zoomScaleNormal="70" workbookViewId="0">
      <selection activeCell="E69" sqref="E69:F70"/>
    </sheetView>
  </sheetViews>
  <sheetFormatPr baseColWidth="10" defaultColWidth="11" defaultRowHeight="15" x14ac:dyDescent="0.25"/>
  <cols>
    <col min="1" max="1" width="96.42578125" customWidth="1"/>
    <col min="2" max="2" width="21" customWidth="1"/>
    <col min="3" max="3" width="21.42578125" customWidth="1"/>
    <col min="4" max="4" width="98.7109375" bestFit="1" customWidth="1"/>
    <col min="5" max="5" width="20" customWidth="1"/>
    <col min="6" max="6" width="22.140625" customWidth="1"/>
  </cols>
  <sheetData>
    <row r="1" spans="1:6" ht="40.9" customHeight="1" x14ac:dyDescent="0.25">
      <c r="A1" s="144" t="s">
        <v>0</v>
      </c>
      <c r="B1" s="145"/>
      <c r="C1" s="145"/>
      <c r="D1" s="145"/>
      <c r="E1" s="145"/>
      <c r="F1" s="146"/>
    </row>
    <row r="2" spans="1:6" ht="15" customHeight="1" x14ac:dyDescent="0.25">
      <c r="A2" s="114" t="s">
        <v>1</v>
      </c>
      <c r="B2" s="115"/>
      <c r="C2" s="115"/>
      <c r="D2" s="115"/>
      <c r="E2" s="115"/>
      <c r="F2" s="116"/>
    </row>
    <row r="3" spans="1:6" ht="15" customHeight="1" x14ac:dyDescent="0.25">
      <c r="A3" s="117" t="s">
        <v>2</v>
      </c>
      <c r="B3" s="118"/>
      <c r="C3" s="118"/>
      <c r="D3" s="118"/>
      <c r="E3" s="118"/>
      <c r="F3" s="119"/>
    </row>
    <row r="4" spans="1:6" ht="12.95" customHeight="1" x14ac:dyDescent="0.25">
      <c r="A4" s="117" t="s">
        <v>595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51734036.369999997</v>
      </c>
      <c r="C9" s="49">
        <f>SUM(C10:C16)</f>
        <v>27402912.830000002</v>
      </c>
      <c r="D9" s="48" t="s">
        <v>13</v>
      </c>
      <c r="E9" s="49">
        <f>SUM(E10:E18)</f>
        <v>13971397.51</v>
      </c>
      <c r="F9" s="49">
        <f>SUM(F10:F18)</f>
        <v>13421297.82</v>
      </c>
    </row>
    <row r="10" spans="1:6" x14ac:dyDescent="0.25">
      <c r="A10" s="50" t="s">
        <v>14</v>
      </c>
      <c r="B10" s="49">
        <v>0</v>
      </c>
      <c r="C10" s="49">
        <v>0</v>
      </c>
      <c r="D10" s="50" t="s">
        <v>15</v>
      </c>
      <c r="E10" s="49">
        <v>6054041.5800000001</v>
      </c>
      <c r="F10" s="49">
        <v>6058104.1200000001</v>
      </c>
    </row>
    <row r="11" spans="1:6" x14ac:dyDescent="0.25">
      <c r="A11" s="50" t="s">
        <v>16</v>
      </c>
      <c r="B11" s="49">
        <v>51734036.369999997</v>
      </c>
      <c r="C11" s="49">
        <v>27212700.23</v>
      </c>
      <c r="D11" s="50" t="s">
        <v>17</v>
      </c>
      <c r="E11" s="49">
        <v>756579.22</v>
      </c>
      <c r="F11" s="49">
        <v>843454.1</v>
      </c>
    </row>
    <row r="12" spans="1:6" x14ac:dyDescent="0.25">
      <c r="A12" s="50" t="s">
        <v>18</v>
      </c>
      <c r="B12" s="49">
        <v>0</v>
      </c>
      <c r="C12" s="49">
        <v>176753.5</v>
      </c>
      <c r="D12" s="50" t="s">
        <v>19</v>
      </c>
      <c r="E12" s="49">
        <v>-879229.14</v>
      </c>
      <c r="F12" s="49">
        <v>1991470.49</v>
      </c>
    </row>
    <row r="13" spans="1:6" x14ac:dyDescent="0.25">
      <c r="A13" s="50" t="s">
        <v>20</v>
      </c>
      <c r="B13" s="49">
        <v>0</v>
      </c>
      <c r="C13" s="49">
        <v>0</v>
      </c>
      <c r="D13" s="50" t="s">
        <v>21</v>
      </c>
      <c r="E13" s="49">
        <v>0</v>
      </c>
      <c r="F13" s="49">
        <v>0</v>
      </c>
    </row>
    <row r="14" spans="1:6" x14ac:dyDescent="0.25">
      <c r="A14" s="50" t="s">
        <v>22</v>
      </c>
      <c r="B14" s="49">
        <v>0</v>
      </c>
      <c r="C14" s="49">
        <v>13459.1</v>
      </c>
      <c r="D14" s="50" t="s">
        <v>23</v>
      </c>
      <c r="E14" s="49">
        <v>2626.18</v>
      </c>
      <c r="F14" s="49">
        <v>644247.13</v>
      </c>
    </row>
    <row r="15" spans="1:6" x14ac:dyDescent="0.25">
      <c r="A15" s="50" t="s">
        <v>24</v>
      </c>
      <c r="B15" s="49">
        <v>0</v>
      </c>
      <c r="C15" s="49">
        <v>0</v>
      </c>
      <c r="D15" s="50" t="s">
        <v>25</v>
      </c>
      <c r="E15" s="49">
        <v>0</v>
      </c>
      <c r="F15" s="49">
        <v>0</v>
      </c>
    </row>
    <row r="16" spans="1:6" x14ac:dyDescent="0.25">
      <c r="A16" s="50" t="s">
        <v>26</v>
      </c>
      <c r="B16" s="49">
        <v>0</v>
      </c>
      <c r="C16" s="49">
        <v>0</v>
      </c>
      <c r="D16" s="50" t="s">
        <v>27</v>
      </c>
      <c r="E16" s="49">
        <v>854952.43</v>
      </c>
      <c r="F16" s="49">
        <v>1021273.21</v>
      </c>
    </row>
    <row r="17" spans="1:6" x14ac:dyDescent="0.25">
      <c r="A17" s="48" t="s">
        <v>28</v>
      </c>
      <c r="B17" s="49">
        <f>SUM(B18:B24)</f>
        <v>1430830.9300000002</v>
      </c>
      <c r="C17" s="49">
        <f>SUM(C18:C24)</f>
        <v>1455938.46</v>
      </c>
      <c r="D17" s="50" t="s">
        <v>29</v>
      </c>
      <c r="E17" s="49">
        <v>0</v>
      </c>
      <c r="F17" s="49">
        <v>0</v>
      </c>
    </row>
    <row r="18" spans="1:6" x14ac:dyDescent="0.25">
      <c r="A18" s="50" t="s">
        <v>30</v>
      </c>
      <c r="B18" s="49">
        <v>0</v>
      </c>
      <c r="C18" s="49">
        <v>0</v>
      </c>
      <c r="D18" s="50" t="s">
        <v>31</v>
      </c>
      <c r="E18" s="49">
        <v>7182427.2400000002</v>
      </c>
      <c r="F18" s="49">
        <v>2862748.77</v>
      </c>
    </row>
    <row r="19" spans="1:6" x14ac:dyDescent="0.25">
      <c r="A19" s="50" t="s">
        <v>32</v>
      </c>
      <c r="B19" s="49">
        <v>479020.35</v>
      </c>
      <c r="C19" s="49">
        <v>474369.54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49">
        <v>309623.2</v>
      </c>
      <c r="C20" s="49">
        <v>244584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49">
        <v>0</v>
      </c>
      <c r="C21" s="49">
        <v>0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49">
        <v>20000</v>
      </c>
      <c r="C22" s="49">
        <v>20000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49">
        <v>0</v>
      </c>
      <c r="C23" s="49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49">
        <v>622187.38</v>
      </c>
      <c r="C24" s="49">
        <v>716984.92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9148318.8399999999</v>
      </c>
      <c r="C25" s="49">
        <f>SUM(C26:C30)</f>
        <v>15055804.73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0</v>
      </c>
      <c r="C26" s="49">
        <v>107800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9148318.8399999999</v>
      </c>
      <c r="C29" s="49">
        <v>14948004.73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49">
        <v>17550</v>
      </c>
      <c r="C37" s="49">
        <v>17550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B9+B17+B25+B31+B37+B38+B41</f>
        <v>62330736.140000001</v>
      </c>
      <c r="C47" s="4">
        <f>C9+C17+C25+C31+C37+C38+C41</f>
        <v>43932206.020000003</v>
      </c>
      <c r="D47" s="2" t="s">
        <v>87</v>
      </c>
      <c r="E47" s="4">
        <f>E9+E19+E23+E26+E27+E31+E38+E42</f>
        <v>13971397.51</v>
      </c>
      <c r="F47" s="4">
        <f>F9+F19+F23+F26+F27+F31+F38+F42</f>
        <v>13421297.82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18236.63</v>
      </c>
      <c r="C51" s="49">
        <v>18236.63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395774489.98000002</v>
      </c>
      <c r="C52" s="49">
        <v>338447385.74000001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49">
        <v>26541578.829999998</v>
      </c>
      <c r="C53" s="49">
        <v>22249137.969999999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49">
        <v>387224.3</v>
      </c>
      <c r="C54" s="49">
        <v>387224.3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49">
        <v>-10561048.98</v>
      </c>
      <c r="C55" s="49">
        <v>-9457998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13102459.02</v>
      </c>
      <c r="C56" s="49">
        <v>13102459.02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13971397.51</v>
      </c>
      <c r="F59" s="4">
        <f>F47+F57</f>
        <v>13421297.82</v>
      </c>
    </row>
    <row r="60" spans="1:6" x14ac:dyDescent="0.25">
      <c r="A60" s="3" t="s">
        <v>107</v>
      </c>
      <c r="B60" s="4">
        <f>SUM(B50:B58)</f>
        <v>425262939.77999997</v>
      </c>
      <c r="C60" s="4">
        <f>SUM(C50:C58)</f>
        <v>364746445.66000003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487593675.91999996</v>
      </c>
      <c r="C62" s="4">
        <f>SUM(C47+C60)</f>
        <v>408678651.68000001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18704088.579999998</v>
      </c>
      <c r="F63" s="49">
        <f>SUM(F64:F66)</f>
        <v>18704088.579999998</v>
      </c>
    </row>
    <row r="64" spans="1:6" x14ac:dyDescent="0.25">
      <c r="A64" s="47"/>
      <c r="B64" s="47"/>
      <c r="C64" s="47"/>
      <c r="D64" s="48" t="s">
        <v>111</v>
      </c>
      <c r="E64" s="49">
        <v>18583052.469999999</v>
      </c>
      <c r="F64" s="49">
        <v>18583052.469999999</v>
      </c>
    </row>
    <row r="65" spans="1:6" x14ac:dyDescent="0.25">
      <c r="A65" s="47"/>
      <c r="B65" s="47"/>
      <c r="C65" s="47"/>
      <c r="D65" s="52" t="s">
        <v>112</v>
      </c>
      <c r="E65" s="49">
        <v>121036.11</v>
      </c>
      <c r="F65" s="49">
        <v>121036.11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454918189.83000004</v>
      </c>
      <c r="F68" s="49">
        <f>SUM(F69:F73)</f>
        <v>376553265.27999997</v>
      </c>
    </row>
    <row r="69" spans="1:6" x14ac:dyDescent="0.25">
      <c r="A69" s="55"/>
      <c r="B69" s="47"/>
      <c r="C69" s="47"/>
      <c r="D69" s="48" t="s">
        <v>115</v>
      </c>
      <c r="E69" s="49">
        <v>77750449.219999999</v>
      </c>
      <c r="F69" s="49">
        <v>20963380.899999999</v>
      </c>
    </row>
    <row r="70" spans="1:6" x14ac:dyDescent="0.25">
      <c r="A70" s="55"/>
      <c r="B70" s="47"/>
      <c r="C70" s="47"/>
      <c r="D70" s="48" t="s">
        <v>116</v>
      </c>
      <c r="E70" s="49">
        <v>377167740.61000001</v>
      </c>
      <c r="F70" s="49">
        <v>355589884.38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473622278.41000003</v>
      </c>
      <c r="F79" s="4">
        <f>F63+F68+F75</f>
        <v>395257353.85999995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487593675.92000002</v>
      </c>
      <c r="F81" s="4">
        <f>F59+F79</f>
        <v>408678651.67999995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B9:C62 E9:F45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17:C17 B25:C25 B31:C36 B38:C46 B59:C62 E19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7" t="s">
        <v>446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35" t="s">
        <v>447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448</v>
      </c>
      <c r="B5" s="136"/>
      <c r="C5" s="136"/>
      <c r="D5" s="136"/>
      <c r="E5" s="136"/>
      <c r="F5" s="136"/>
      <c r="G5" s="137"/>
    </row>
    <row r="6" spans="1:7" x14ac:dyDescent="0.25">
      <c r="A6" s="165" t="s">
        <v>449</v>
      </c>
      <c r="B6" s="38">
        <v>2022</v>
      </c>
      <c r="C6" s="165">
        <f>+B6+1</f>
        <v>2023</v>
      </c>
      <c r="D6" s="165">
        <f>+C6+1</f>
        <v>2024</v>
      </c>
      <c r="E6" s="165">
        <f>+D6+1</f>
        <v>2025</v>
      </c>
      <c r="F6" s="165">
        <f>+E6+1</f>
        <v>2026</v>
      </c>
      <c r="G6" s="165">
        <f>+F6+1</f>
        <v>2027</v>
      </c>
    </row>
    <row r="7" spans="1:7" ht="83.25" customHeight="1" x14ac:dyDescent="0.25">
      <c r="A7" s="166"/>
      <c r="B7" s="72" t="s">
        <v>450</v>
      </c>
      <c r="C7" s="166"/>
      <c r="D7" s="166"/>
      <c r="E7" s="166"/>
      <c r="F7" s="166"/>
      <c r="G7" s="166"/>
    </row>
    <row r="8" spans="1:7" ht="30" x14ac:dyDescent="0.25">
      <c r="A8" s="73" t="s">
        <v>451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458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459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296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463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A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A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8" t="s">
        <v>465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466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448</v>
      </c>
      <c r="B5" s="118"/>
      <c r="C5" s="118"/>
      <c r="D5" s="118"/>
      <c r="E5" s="118"/>
      <c r="F5" s="118"/>
      <c r="G5" s="119"/>
    </row>
    <row r="6" spans="1:7" x14ac:dyDescent="0.25">
      <c r="A6" s="169" t="s">
        <v>467</v>
      </c>
      <c r="B6" s="38">
        <v>2022</v>
      </c>
      <c r="C6" s="165">
        <f>+B6+1</f>
        <v>2023</v>
      </c>
      <c r="D6" s="165">
        <f>+C6+1</f>
        <v>2024</v>
      </c>
      <c r="E6" s="165">
        <f>+D6+1</f>
        <v>2025</v>
      </c>
      <c r="F6" s="165">
        <f>+E6+1</f>
        <v>2026</v>
      </c>
      <c r="G6" s="165">
        <f>+F6+1</f>
        <v>2027</v>
      </c>
    </row>
    <row r="7" spans="1:7" ht="57.75" customHeight="1" x14ac:dyDescent="0.25">
      <c r="A7" s="170"/>
      <c r="B7" s="39" t="s">
        <v>450</v>
      </c>
      <c r="C7" s="166"/>
      <c r="D7" s="166"/>
      <c r="E7" s="166"/>
      <c r="F7" s="166"/>
      <c r="G7" s="166"/>
    </row>
    <row r="8" spans="1:7" x14ac:dyDescent="0.25">
      <c r="A8" s="27" t="s">
        <v>468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471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477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477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480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B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B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8" t="s">
        <v>481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482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2" t="s">
        <v>449</v>
      </c>
      <c r="B5" s="173">
        <v>2017</v>
      </c>
      <c r="C5" s="173">
        <f>+B5+1</f>
        <v>2018</v>
      </c>
      <c r="D5" s="173">
        <f>+C5+1</f>
        <v>2019</v>
      </c>
      <c r="E5" s="173">
        <f>+D5+1</f>
        <v>2020</v>
      </c>
      <c r="F5" s="173">
        <f>+E5+1</f>
        <v>2021</v>
      </c>
      <c r="G5" s="38">
        <f>+F5+1</f>
        <v>2022</v>
      </c>
    </row>
    <row r="6" spans="1:7" ht="32.25" x14ac:dyDescent="0.25">
      <c r="A6" s="155"/>
      <c r="B6" s="174"/>
      <c r="C6" s="174"/>
      <c r="D6" s="174"/>
      <c r="E6" s="174"/>
      <c r="F6" s="174"/>
      <c r="G6" s="39" t="s">
        <v>483</v>
      </c>
    </row>
    <row r="7" spans="1:7" x14ac:dyDescent="0.25">
      <c r="A7" s="64" t="s">
        <v>451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484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485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487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489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490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496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501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1" t="s">
        <v>504</v>
      </c>
      <c r="B39" s="171"/>
      <c r="C39" s="171"/>
      <c r="D39" s="171"/>
      <c r="E39" s="171"/>
      <c r="F39" s="171"/>
      <c r="G39" s="171"/>
    </row>
    <row r="40" spans="1:7" x14ac:dyDescent="0.25">
      <c r="A40" s="171" t="s">
        <v>505</v>
      </c>
      <c r="B40" s="171"/>
      <c r="C40" s="171"/>
      <c r="D40" s="171"/>
      <c r="E40" s="171"/>
      <c r="F40" s="171"/>
      <c r="G40" s="17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C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C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8" t="s">
        <v>506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NOMBRE DEL ENTE PÚBLICO (a)</v>
      </c>
      <c r="B2" s="133"/>
      <c r="C2" s="133"/>
      <c r="D2" s="133"/>
      <c r="E2" s="133"/>
      <c r="F2" s="133"/>
      <c r="G2" s="134"/>
    </row>
    <row r="3" spans="1:7" x14ac:dyDescent="0.25">
      <c r="A3" s="117" t="s">
        <v>507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5" t="s">
        <v>467</v>
      </c>
      <c r="B5" s="173">
        <v>2017</v>
      </c>
      <c r="C5" s="173">
        <f>+B5+1</f>
        <v>2018</v>
      </c>
      <c r="D5" s="173">
        <f>+C5+1</f>
        <v>2019</v>
      </c>
      <c r="E5" s="173">
        <f>+D5+1</f>
        <v>2020</v>
      </c>
      <c r="F5" s="173">
        <f>+E5+1</f>
        <v>2021</v>
      </c>
      <c r="G5" s="38">
        <v>2022</v>
      </c>
    </row>
    <row r="6" spans="1:7" ht="48.75" customHeight="1" x14ac:dyDescent="0.25">
      <c r="A6" s="176"/>
      <c r="B6" s="174"/>
      <c r="C6" s="174"/>
      <c r="D6" s="174"/>
      <c r="E6" s="174"/>
      <c r="F6" s="174"/>
      <c r="G6" s="39" t="s">
        <v>508</v>
      </c>
    </row>
    <row r="7" spans="1:7" x14ac:dyDescent="0.25">
      <c r="A7" s="27" t="s">
        <v>468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469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469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470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471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472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475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509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1" t="s">
        <v>504</v>
      </c>
      <c r="B32" s="171"/>
      <c r="C32" s="171"/>
      <c r="D32" s="171"/>
      <c r="E32" s="171"/>
      <c r="F32" s="171"/>
      <c r="G32" s="171"/>
    </row>
    <row r="33" spans="1:7" x14ac:dyDescent="0.25">
      <c r="A33" s="171" t="s">
        <v>505</v>
      </c>
      <c r="B33" s="171"/>
      <c r="C33" s="171"/>
      <c r="D33" s="171"/>
      <c r="E33" s="171"/>
      <c r="F33" s="171"/>
      <c r="G33" s="17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D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D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"/>
  <sheetViews>
    <sheetView showGridLines="0" zoomScale="71" zoomScaleNormal="65" workbookViewId="0">
      <selection activeCell="B46" sqref="B4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7" t="s">
        <v>510</v>
      </c>
      <c r="B1" s="177"/>
      <c r="C1" s="177"/>
      <c r="D1" s="177"/>
      <c r="E1" s="177"/>
      <c r="F1" s="177"/>
    </row>
    <row r="2" spans="1:6" ht="20.100000000000001" customHeight="1" x14ac:dyDescent="0.25">
      <c r="A2" s="114" t="str">
        <f>'Formato 1'!A2</f>
        <v>NOMBRE DEL ENTE PÚBLICO (a)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511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512</v>
      </c>
      <c r="C4" s="125" t="s">
        <v>513</v>
      </c>
      <c r="D4" s="125" t="s">
        <v>514</v>
      </c>
      <c r="E4" s="125" t="s">
        <v>515</v>
      </c>
      <c r="F4" s="125" t="s">
        <v>516</v>
      </c>
    </row>
    <row r="5" spans="1:6" ht="12.75" customHeight="1" x14ac:dyDescent="0.25">
      <c r="A5" s="19" t="s">
        <v>517</v>
      </c>
      <c r="B5" s="55"/>
      <c r="C5" s="55"/>
      <c r="D5" s="55"/>
      <c r="E5" s="55"/>
      <c r="F5" s="55"/>
    </row>
    <row r="6" spans="1:6" ht="30" x14ac:dyDescent="0.25">
      <c r="A6" s="61" t="s">
        <v>518</v>
      </c>
      <c r="B6" s="62"/>
      <c r="C6" s="62"/>
      <c r="D6" s="62"/>
      <c r="E6" s="62"/>
      <c r="F6" s="62"/>
    </row>
    <row r="7" spans="1:6" ht="15" x14ac:dyDescent="0.25">
      <c r="A7" s="61" t="s">
        <v>519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520</v>
      </c>
      <c r="B9" s="47"/>
      <c r="C9" s="47"/>
      <c r="D9" s="47"/>
      <c r="E9" s="47"/>
      <c r="F9" s="47"/>
    </row>
    <row r="10" spans="1:6" ht="15" x14ac:dyDescent="0.25">
      <c r="A10" s="61" t="s">
        <v>521</v>
      </c>
      <c r="B10" s="62"/>
      <c r="C10" s="62"/>
      <c r="D10" s="62"/>
      <c r="E10" s="62"/>
      <c r="F10" s="62"/>
    </row>
    <row r="11" spans="1:6" ht="15" x14ac:dyDescent="0.25">
      <c r="A11" s="83" t="s">
        <v>522</v>
      </c>
      <c r="B11" s="62"/>
      <c r="C11" s="62"/>
      <c r="D11" s="62"/>
      <c r="E11" s="62"/>
      <c r="F11" s="62"/>
    </row>
    <row r="12" spans="1:6" ht="15" x14ac:dyDescent="0.25">
      <c r="A12" s="83" t="s">
        <v>523</v>
      </c>
      <c r="B12" s="62"/>
      <c r="C12" s="62"/>
      <c r="D12" s="62"/>
      <c r="E12" s="62"/>
      <c r="F12" s="62"/>
    </row>
    <row r="13" spans="1:6" ht="15" x14ac:dyDescent="0.25">
      <c r="A13" s="83" t="s">
        <v>524</v>
      </c>
      <c r="B13" s="62"/>
      <c r="C13" s="62"/>
      <c r="D13" s="62"/>
      <c r="E13" s="62"/>
      <c r="F13" s="62"/>
    </row>
    <row r="14" spans="1:6" ht="15" x14ac:dyDescent="0.25">
      <c r="A14" s="61" t="s">
        <v>525</v>
      </c>
      <c r="B14" s="62"/>
      <c r="C14" s="62"/>
      <c r="D14" s="62"/>
      <c r="E14" s="62"/>
      <c r="F14" s="62"/>
    </row>
    <row r="15" spans="1:6" ht="15" x14ac:dyDescent="0.25">
      <c r="A15" s="83" t="s">
        <v>522</v>
      </c>
      <c r="B15" s="62"/>
      <c r="C15" s="62"/>
      <c r="D15" s="62"/>
      <c r="E15" s="62"/>
      <c r="F15" s="62"/>
    </row>
    <row r="16" spans="1:6" ht="15" x14ac:dyDescent="0.25">
      <c r="A16" s="83" t="s">
        <v>523</v>
      </c>
      <c r="B16" s="62"/>
      <c r="C16" s="62"/>
      <c r="D16" s="62"/>
      <c r="E16" s="62"/>
      <c r="F16" s="62"/>
    </row>
    <row r="17" spans="1:6" ht="15" x14ac:dyDescent="0.25">
      <c r="A17" s="83" t="s">
        <v>524</v>
      </c>
      <c r="B17" s="62"/>
      <c r="C17" s="62"/>
      <c r="D17" s="62"/>
      <c r="E17" s="62"/>
      <c r="F17" s="62"/>
    </row>
    <row r="18" spans="1:6" ht="15" x14ac:dyDescent="0.25">
      <c r="A18" s="61" t="s">
        <v>526</v>
      </c>
      <c r="B18" s="126"/>
      <c r="C18" s="62"/>
      <c r="D18" s="62"/>
      <c r="E18" s="62"/>
      <c r="F18" s="62"/>
    </row>
    <row r="19" spans="1:6" ht="15" x14ac:dyDescent="0.25">
      <c r="A19" s="61" t="s">
        <v>527</v>
      </c>
      <c r="B19" s="62"/>
      <c r="C19" s="62"/>
      <c r="D19" s="62"/>
      <c r="E19" s="62"/>
      <c r="F19" s="62"/>
    </row>
    <row r="20" spans="1:6" ht="30" x14ac:dyDescent="0.25">
      <c r="A20" s="61" t="s">
        <v>528</v>
      </c>
      <c r="B20" s="127"/>
      <c r="C20" s="127"/>
      <c r="D20" s="127"/>
      <c r="E20" s="127"/>
      <c r="F20" s="127"/>
    </row>
    <row r="21" spans="1:6" ht="30" x14ac:dyDescent="0.25">
      <c r="A21" s="61" t="s">
        <v>529</v>
      </c>
      <c r="B21" s="127"/>
      <c r="C21" s="127"/>
      <c r="D21" s="127"/>
      <c r="E21" s="127"/>
      <c r="F21" s="127"/>
    </row>
    <row r="22" spans="1:6" ht="30" x14ac:dyDescent="0.25">
      <c r="A22" s="61" t="s">
        <v>530</v>
      </c>
      <c r="B22" s="127"/>
      <c r="C22" s="127"/>
      <c r="D22" s="127"/>
      <c r="E22" s="127"/>
      <c r="F22" s="127"/>
    </row>
    <row r="23" spans="1:6" ht="15" x14ac:dyDescent="0.25">
      <c r="A23" s="61" t="s">
        <v>531</v>
      </c>
      <c r="B23" s="127"/>
      <c r="C23" s="127"/>
      <c r="D23" s="127"/>
      <c r="E23" s="127"/>
      <c r="F23" s="127"/>
    </row>
    <row r="24" spans="1:6" ht="15" x14ac:dyDescent="0.25">
      <c r="A24" s="61" t="s">
        <v>532</v>
      </c>
      <c r="B24" s="128"/>
      <c r="C24" s="62"/>
      <c r="D24" s="62"/>
      <c r="E24" s="62"/>
      <c r="F24" s="62"/>
    </row>
    <row r="25" spans="1:6" ht="15" x14ac:dyDescent="0.25">
      <c r="A25" s="61" t="s">
        <v>533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534</v>
      </c>
      <c r="B27" s="47"/>
      <c r="C27" s="47"/>
      <c r="D27" s="47"/>
      <c r="E27" s="47"/>
      <c r="F27" s="47"/>
    </row>
    <row r="28" spans="1:6" ht="15" x14ac:dyDescent="0.25">
      <c r="A28" s="61" t="s">
        <v>535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536</v>
      </c>
      <c r="B30" s="47"/>
      <c r="C30" s="47"/>
      <c r="D30" s="47"/>
      <c r="E30" s="47"/>
      <c r="F30" s="47"/>
    </row>
    <row r="31" spans="1:6" ht="15" x14ac:dyDescent="0.25">
      <c r="A31" s="61" t="s">
        <v>521</v>
      </c>
      <c r="B31" s="62"/>
      <c r="C31" s="62"/>
      <c r="D31" s="62"/>
      <c r="E31" s="62"/>
      <c r="F31" s="62"/>
    </row>
    <row r="32" spans="1:6" ht="15" x14ac:dyDescent="0.25">
      <c r="A32" s="61" t="s">
        <v>525</v>
      </c>
      <c r="B32" s="62"/>
      <c r="C32" s="62"/>
      <c r="D32" s="62"/>
      <c r="E32" s="62"/>
      <c r="F32" s="62"/>
    </row>
    <row r="33" spans="1:6" ht="15" x14ac:dyDescent="0.25">
      <c r="A33" s="61" t="s">
        <v>537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538</v>
      </c>
      <c r="B35" s="47"/>
      <c r="C35" s="47"/>
      <c r="D35" s="47"/>
      <c r="E35" s="47"/>
      <c r="F35" s="47"/>
    </row>
    <row r="36" spans="1:6" ht="15" x14ac:dyDescent="0.25">
      <c r="A36" s="61" t="s">
        <v>539</v>
      </c>
      <c r="B36" s="62"/>
      <c r="C36" s="62"/>
      <c r="D36" s="62"/>
      <c r="E36" s="62"/>
      <c r="F36" s="62"/>
    </row>
    <row r="37" spans="1:6" ht="15" x14ac:dyDescent="0.25">
      <c r="A37" s="61" t="s">
        <v>540</v>
      </c>
      <c r="B37" s="62"/>
      <c r="C37" s="62"/>
      <c r="D37" s="62"/>
      <c r="E37" s="62"/>
      <c r="F37" s="62"/>
    </row>
    <row r="38" spans="1:6" ht="15" x14ac:dyDescent="0.25">
      <c r="A38" s="61" t="s">
        <v>541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542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543</v>
      </c>
      <c r="B42" s="47"/>
      <c r="C42" s="47"/>
      <c r="D42" s="47"/>
      <c r="E42" s="47"/>
      <c r="F42" s="47"/>
    </row>
    <row r="43" spans="1:6" ht="15" x14ac:dyDescent="0.25">
      <c r="A43" s="61" t="s">
        <v>544</v>
      </c>
      <c r="B43" s="62"/>
      <c r="C43" s="62"/>
      <c r="D43" s="62"/>
      <c r="E43" s="62"/>
      <c r="F43" s="62"/>
    </row>
    <row r="44" spans="1:6" ht="15" x14ac:dyDescent="0.25">
      <c r="A44" s="61" t="s">
        <v>545</v>
      </c>
      <c r="B44" s="62"/>
      <c r="C44" s="62"/>
      <c r="D44" s="62"/>
      <c r="E44" s="62"/>
      <c r="F44" s="62"/>
    </row>
    <row r="45" spans="1:6" ht="15" x14ac:dyDescent="0.25">
      <c r="A45" s="61" t="s">
        <v>546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547</v>
      </c>
      <c r="B47" s="47"/>
      <c r="C47" s="47"/>
      <c r="D47" s="47"/>
      <c r="E47" s="47"/>
      <c r="F47" s="47"/>
    </row>
    <row r="48" spans="1:6" ht="15" x14ac:dyDescent="0.25">
      <c r="A48" s="61" t="s">
        <v>545</v>
      </c>
      <c r="B48" s="127"/>
      <c r="C48" s="127"/>
      <c r="D48" s="127"/>
      <c r="E48" s="127"/>
      <c r="F48" s="127"/>
    </row>
    <row r="49" spans="1:6" ht="15" x14ac:dyDescent="0.25">
      <c r="A49" s="61" t="s">
        <v>546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548</v>
      </c>
      <c r="B51" s="47"/>
      <c r="C51" s="47"/>
      <c r="D51" s="47"/>
      <c r="E51" s="47"/>
      <c r="F51" s="47"/>
    </row>
    <row r="52" spans="1:6" ht="15" x14ac:dyDescent="0.25">
      <c r="A52" s="61" t="s">
        <v>545</v>
      </c>
      <c r="B52" s="62"/>
      <c r="C52" s="62"/>
      <c r="D52" s="62"/>
      <c r="E52" s="62"/>
      <c r="F52" s="62"/>
    </row>
    <row r="53" spans="1:6" ht="15" x14ac:dyDescent="0.25">
      <c r="A53" s="61" t="s">
        <v>546</v>
      </c>
      <c r="B53" s="62"/>
      <c r="C53" s="62"/>
      <c r="D53" s="62"/>
      <c r="E53" s="62"/>
      <c r="F53" s="62"/>
    </row>
    <row r="54" spans="1:6" ht="15" x14ac:dyDescent="0.25">
      <c r="A54" s="61" t="s">
        <v>549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550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545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546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551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552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553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554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555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556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E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E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E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E00-000003000000}"/>
    <dataValidation allowBlank="1" showInputMessage="1" showErrorMessage="1" prompt="La empresa o institución que elaboró el estudio actuarial más reciente." sqref="B66:F66" xr:uid="{00000000-0002-0000-0E00-000004000000}"/>
    <dataValidation type="whole" allowBlank="1" showInputMessage="1" showErrorMessage="1" prompt="El año en que el plan se encuentre en descapitalización." sqref="B61:F61" xr:uid="{00000000-0002-0000-0E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E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E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E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E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E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E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E00-00000C000000}">
      <formula1>0</formula1>
      <formula2>100</formula2>
    </dataValidation>
    <dataValidation type="decimal" allowBlank="1" showInputMessage="1" showErrorMessage="1" sqref="B14:F14 B10:F10" xr:uid="{00000000-0002-0000-0E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110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4" t="s">
        <v>125</v>
      </c>
      <c r="B1" s="145"/>
      <c r="C1" s="145"/>
      <c r="D1" s="145"/>
      <c r="E1" s="145"/>
      <c r="F1" s="145"/>
      <c r="G1" s="145"/>
      <c r="H1" s="146"/>
    </row>
    <row r="2" spans="1:8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4">
        <v>13421297.82</v>
      </c>
      <c r="C18" s="112"/>
      <c r="D18" s="112"/>
      <c r="E18" s="112"/>
      <c r="F18" s="4">
        <v>10803503.27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13421297.82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10803503.27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7" t="s">
        <v>155</v>
      </c>
      <c r="B33" s="147"/>
      <c r="C33" s="147"/>
      <c r="D33" s="147"/>
      <c r="E33" s="147"/>
      <c r="F33" s="147"/>
      <c r="G33" s="147"/>
      <c r="H33" s="147"/>
    </row>
    <row r="34" spans="1:8" ht="14.45" customHeight="1" x14ac:dyDescent="0.25">
      <c r="A34" s="147"/>
      <c r="B34" s="147"/>
      <c r="C34" s="147"/>
      <c r="D34" s="147"/>
      <c r="E34" s="147"/>
      <c r="F34" s="147"/>
      <c r="G34" s="147"/>
      <c r="H34" s="147"/>
    </row>
    <row r="35" spans="1:8" ht="14.45" customHeight="1" x14ac:dyDescent="0.25">
      <c r="A35" s="147"/>
      <c r="B35" s="147"/>
      <c r="C35" s="147"/>
      <c r="D35" s="147"/>
      <c r="E35" s="147"/>
      <c r="F35" s="147"/>
      <c r="G35" s="147"/>
      <c r="H35" s="147"/>
    </row>
    <row r="36" spans="1:8" ht="14.45" customHeight="1" x14ac:dyDescent="0.25">
      <c r="A36" s="147"/>
      <c r="B36" s="147"/>
      <c r="C36" s="147"/>
      <c r="D36" s="147"/>
      <c r="E36" s="147"/>
      <c r="F36" s="147"/>
      <c r="G36" s="147"/>
      <c r="H36" s="147"/>
    </row>
    <row r="37" spans="1:8" ht="14.45" customHeight="1" x14ac:dyDescent="0.25">
      <c r="A37" s="147"/>
      <c r="B37" s="147"/>
      <c r="C37" s="147"/>
      <c r="D37" s="147"/>
      <c r="E37" s="147"/>
      <c r="F37" s="147"/>
      <c r="G37" s="147"/>
      <c r="H37" s="147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opLeftCell="C1" zoomScale="66" zoomScaleNormal="70" workbookViewId="0">
      <selection activeCell="K30" sqref="K30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8" t="s">
        <v>166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596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179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180</v>
      </c>
      <c r="B9" s="104"/>
      <c r="C9" s="104"/>
      <c r="D9" s="104"/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181</v>
      </c>
      <c r="B10" s="104"/>
      <c r="C10" s="104"/>
      <c r="D10" s="104"/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182</v>
      </c>
      <c r="B11" s="104"/>
      <c r="C11" s="104"/>
      <c r="D11" s="104"/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183</v>
      </c>
      <c r="B12" s="104"/>
      <c r="C12" s="104"/>
      <c r="D12" s="104"/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184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185</v>
      </c>
      <c r="B15" s="104"/>
      <c r="C15" s="104"/>
      <c r="D15" s="104"/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186</v>
      </c>
      <c r="B16" s="104"/>
      <c r="C16" s="104"/>
      <c r="D16" s="104"/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187</v>
      </c>
      <c r="B17" s="104"/>
      <c r="C17" s="104"/>
      <c r="D17" s="104"/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188</v>
      </c>
      <c r="B18" s="104"/>
      <c r="C18" s="104"/>
      <c r="D18" s="104"/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189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D75"/>
  <sheetViews>
    <sheetView showGridLines="0" zoomScale="67" zoomScaleNormal="53" workbookViewId="0">
      <selection activeCell="D80" sqref="D8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8" t="s">
        <v>190</v>
      </c>
      <c r="B1" s="149"/>
      <c r="C1" s="149"/>
      <c r="D1" s="150"/>
    </row>
    <row r="2" spans="1:4" x14ac:dyDescent="0.25">
      <c r="A2" s="114" t="str">
        <f>'Formato 1'!A2</f>
        <v>NOMBRE DEL ENTE PÚBLICO (a)</v>
      </c>
      <c r="B2" s="115"/>
      <c r="C2" s="115"/>
      <c r="D2" s="116"/>
    </row>
    <row r="3" spans="1:4" x14ac:dyDescent="0.25">
      <c r="A3" s="117" t="s">
        <v>191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5">
        <f>SUM(B9:B11)</f>
        <v>98663322</v>
      </c>
      <c r="C8" s="15">
        <f>SUM(C9:C11)</f>
        <v>197977883.05000001</v>
      </c>
      <c r="D8" s="15">
        <f>SUM(D9:D11)</f>
        <v>197977883.05000001</v>
      </c>
    </row>
    <row r="9" spans="1:4" x14ac:dyDescent="0.25">
      <c r="A9" s="60" t="s">
        <v>196</v>
      </c>
      <c r="B9" s="97">
        <v>59327630</v>
      </c>
      <c r="C9" s="97">
        <v>112466546.97</v>
      </c>
      <c r="D9" s="97">
        <v>112466546.97</v>
      </c>
    </row>
    <row r="10" spans="1:4" x14ac:dyDescent="0.25">
      <c r="A10" s="60" t="s">
        <v>197</v>
      </c>
      <c r="B10" s="97">
        <v>39335692</v>
      </c>
      <c r="C10" s="97">
        <v>85511336.079999998</v>
      </c>
      <c r="D10" s="97">
        <v>85511336.079999998</v>
      </c>
    </row>
    <row r="11" spans="1:4" x14ac:dyDescent="0.25">
      <c r="A11" s="60" t="s">
        <v>198</v>
      </c>
      <c r="B11" s="97">
        <v>0</v>
      </c>
      <c r="C11" s="97">
        <v>0</v>
      </c>
      <c r="D11" s="97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199</v>
      </c>
      <c r="B13" s="15">
        <f>SUM(B14:B15)</f>
        <v>98663322</v>
      </c>
      <c r="C13" s="15">
        <f t="shared" ref="C13:D13" si="0">SUM(C14:C15)</f>
        <v>180743927.94999999</v>
      </c>
      <c r="D13" s="15">
        <f t="shared" si="0"/>
        <v>177161577.64999998</v>
      </c>
    </row>
    <row r="14" spans="1:4" x14ac:dyDescent="0.25">
      <c r="A14" s="60" t="s">
        <v>200</v>
      </c>
      <c r="B14" s="97">
        <v>59327630</v>
      </c>
      <c r="C14" s="97">
        <v>92104382.579999998</v>
      </c>
      <c r="D14" s="97">
        <v>89588888.549999997</v>
      </c>
    </row>
    <row r="15" spans="1:4" x14ac:dyDescent="0.25">
      <c r="A15" s="60" t="s">
        <v>201</v>
      </c>
      <c r="B15" s="97">
        <v>39335692</v>
      </c>
      <c r="C15" s="97">
        <v>88639545.370000005</v>
      </c>
      <c r="D15" s="97">
        <v>87572689.099999994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202</v>
      </c>
      <c r="B17" s="16">
        <v>0</v>
      </c>
      <c r="C17" s="15">
        <f>C18+C19</f>
        <v>-26831116.140000001</v>
      </c>
      <c r="D17" s="15">
        <f>D18+D19</f>
        <v>-26831116.140000001</v>
      </c>
    </row>
    <row r="18" spans="1:4" x14ac:dyDescent="0.25">
      <c r="A18" s="60" t="s">
        <v>203</v>
      </c>
      <c r="B18" s="17">
        <v>0</v>
      </c>
      <c r="C18" s="49">
        <v>5070190.08</v>
      </c>
      <c r="D18" s="49">
        <v>5070190.08</v>
      </c>
    </row>
    <row r="19" spans="1:4" x14ac:dyDescent="0.25">
      <c r="A19" s="60" t="s">
        <v>204</v>
      </c>
      <c r="B19" s="17">
        <v>0</v>
      </c>
      <c r="C19" s="49">
        <v>-31901306.219999999</v>
      </c>
      <c r="D19" s="49">
        <v>-31901306.219999999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205</v>
      </c>
      <c r="B21" s="15">
        <f>B8-B13+B17</f>
        <v>0</v>
      </c>
      <c r="C21" s="15">
        <f>C8-C13+C17</f>
        <v>-9597161.0399999768</v>
      </c>
      <c r="D21" s="15">
        <f>D8-D13+D17</f>
        <v>-6014810.7399999648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206</v>
      </c>
      <c r="B23" s="15">
        <f>B21-B11</f>
        <v>0</v>
      </c>
      <c r="C23" s="15">
        <f>C21-C11</f>
        <v>-9597161.0399999768</v>
      </c>
      <c r="D23" s="15">
        <f>D21-D11</f>
        <v>-6014810.7399999648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207</v>
      </c>
      <c r="B25" s="15">
        <f>B23-B17</f>
        <v>0</v>
      </c>
      <c r="C25" s="15">
        <f>C23-C17</f>
        <v>17233955.100000024</v>
      </c>
      <c r="D25" s="15">
        <f>D23-D17</f>
        <v>20816305.400000036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212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213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17233955.100000024</v>
      </c>
      <c r="D33" s="4">
        <f>D25+D29</f>
        <v>20816305.400000036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217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218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220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221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8" t="s">
        <v>223</v>
      </c>
      <c r="B48" s="99">
        <v>59327630</v>
      </c>
      <c r="C48" s="99">
        <v>112466546.97</v>
      </c>
      <c r="D48" s="99">
        <v>112466546.97</v>
      </c>
    </row>
    <row r="49" spans="1:4" x14ac:dyDescent="0.25">
      <c r="A49" s="22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217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220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200</v>
      </c>
      <c r="B53" s="49">
        <v>59327630</v>
      </c>
      <c r="C53" s="49">
        <v>92104382.579999998</v>
      </c>
      <c r="D53" s="49">
        <v>89588888.549999997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203</v>
      </c>
      <c r="B55" s="23">
        <v>0</v>
      </c>
      <c r="C55" s="49">
        <f>C18</f>
        <v>5070190.08</v>
      </c>
      <c r="D55" s="49">
        <f>D18</f>
        <v>5070190.08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225</v>
      </c>
      <c r="B57" s="4">
        <f>B48+B49-B53+B55</f>
        <v>0</v>
      </c>
      <c r="C57" s="4">
        <f>C48+C49-C53+C55</f>
        <v>25432354.469999999</v>
      </c>
      <c r="D57" s="4">
        <f>D48+D49-D53+D55</f>
        <v>27947848.5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226</v>
      </c>
      <c r="B59" s="4">
        <f>B57-B49</f>
        <v>0</v>
      </c>
      <c r="C59" s="4">
        <f>C57-C49</f>
        <v>25432354.469999999</v>
      </c>
      <c r="D59" s="4">
        <f>D57-D49</f>
        <v>27947848.5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8" t="s">
        <v>197</v>
      </c>
      <c r="B63" s="101">
        <v>39335692</v>
      </c>
      <c r="C63" s="101">
        <v>85511336.079999998</v>
      </c>
      <c r="D63" s="101">
        <v>85511336.079999998</v>
      </c>
    </row>
    <row r="64" spans="1:4" ht="30" x14ac:dyDescent="0.25">
      <c r="A64" s="22" t="s">
        <v>227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218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221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228</v>
      </c>
      <c r="B68" s="97">
        <v>39335692</v>
      </c>
      <c r="C68" s="97">
        <v>88639545.370000005</v>
      </c>
      <c r="D68" s="97">
        <v>87572689.099999994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204</v>
      </c>
      <c r="B70" s="17">
        <v>0</v>
      </c>
      <c r="C70" s="97">
        <f>C19</f>
        <v>-31901306.219999999</v>
      </c>
      <c r="D70" s="97">
        <f>D19</f>
        <v>-31901306.219999999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229</v>
      </c>
      <c r="B72" s="15">
        <f>B63+B64-B68+B70</f>
        <v>0</v>
      </c>
      <c r="C72" s="15">
        <f>C63+C64-C68+C70</f>
        <v>-35029515.510000005</v>
      </c>
      <c r="D72" s="15">
        <f>D63+D64-D68+D70</f>
        <v>-33962659.239999995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230</v>
      </c>
      <c r="B74" s="15">
        <f>B72-B64</f>
        <v>0</v>
      </c>
      <c r="C74" s="15">
        <f>C72-C64</f>
        <v>-35029515.510000005</v>
      </c>
      <c r="D74" s="15">
        <f>D72-D64</f>
        <v>-33962659.239999995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3 B49:D52 B64:D67 B12:D12 B16:D16 B20:D25 B17:B19 B44 D44 B54:D59 B69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76"/>
  <sheetViews>
    <sheetView showGridLines="0" zoomScale="70" zoomScaleNormal="70" workbookViewId="0">
      <selection activeCell="C26" sqref="C2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8" t="s">
        <v>231</v>
      </c>
      <c r="B1" s="149"/>
      <c r="C1" s="149"/>
      <c r="D1" s="149"/>
      <c r="E1" s="149"/>
      <c r="F1" s="149"/>
      <c r="G1" s="150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232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1" t="s">
        <v>233</v>
      </c>
      <c r="B6" s="153" t="s">
        <v>234</v>
      </c>
      <c r="C6" s="153"/>
      <c r="D6" s="153"/>
      <c r="E6" s="153"/>
      <c r="F6" s="153"/>
      <c r="G6" s="153" t="s">
        <v>235</v>
      </c>
    </row>
    <row r="7" spans="1:7" ht="30" x14ac:dyDescent="0.25">
      <c r="A7" s="152"/>
      <c r="B7" s="26" t="s">
        <v>236</v>
      </c>
      <c r="C7" s="7" t="s">
        <v>237</v>
      </c>
      <c r="D7" s="26" t="s">
        <v>238</v>
      </c>
      <c r="E7" s="26" t="s">
        <v>193</v>
      </c>
      <c r="F7" s="26" t="s">
        <v>239</v>
      </c>
      <c r="G7" s="153"/>
    </row>
    <row r="8" spans="1:7" x14ac:dyDescent="0.25">
      <c r="A8" s="27" t="s">
        <v>240</v>
      </c>
      <c r="B8" s="94"/>
      <c r="C8" s="94"/>
      <c r="D8" s="94"/>
      <c r="E8" s="94"/>
      <c r="F8" s="94"/>
      <c r="G8" s="94"/>
    </row>
    <row r="9" spans="1:7" x14ac:dyDescent="0.25">
      <c r="A9" s="60" t="s">
        <v>241</v>
      </c>
      <c r="B9" s="49">
        <v>1117000</v>
      </c>
      <c r="C9" s="49">
        <v>979752.02</v>
      </c>
      <c r="D9" s="49">
        <f>B9+C9</f>
        <v>2096752.02</v>
      </c>
      <c r="E9" s="49">
        <v>1393881.92</v>
      </c>
      <c r="F9" s="49">
        <v>1393881.92</v>
      </c>
      <c r="G9" s="49">
        <f>F9-B9</f>
        <v>276881.91999999993</v>
      </c>
    </row>
    <row r="10" spans="1:7" x14ac:dyDescent="0.25">
      <c r="A10" s="60" t="s">
        <v>242</v>
      </c>
      <c r="B10" s="49">
        <v>0</v>
      </c>
      <c r="C10" s="49">
        <v>0</v>
      </c>
      <c r="D10" s="49">
        <f t="shared" ref="D10:D39" si="0">B10+C10</f>
        <v>0</v>
      </c>
      <c r="E10" s="49">
        <v>0</v>
      </c>
      <c r="F10" s="49">
        <v>0</v>
      </c>
      <c r="G10" s="49">
        <f t="shared" ref="G10:G14" si="1">F10-B10</f>
        <v>0</v>
      </c>
    </row>
    <row r="11" spans="1:7" x14ac:dyDescent="0.25">
      <c r="A11" s="60" t="s">
        <v>243</v>
      </c>
      <c r="B11" s="49">
        <v>0</v>
      </c>
      <c r="C11" s="49">
        <v>0</v>
      </c>
      <c r="D11" s="49">
        <f t="shared" si="0"/>
        <v>0</v>
      </c>
      <c r="E11" s="49">
        <v>0</v>
      </c>
      <c r="F11" s="49">
        <v>0</v>
      </c>
      <c r="G11" s="49">
        <f t="shared" si="1"/>
        <v>0</v>
      </c>
    </row>
    <row r="12" spans="1:7" x14ac:dyDescent="0.25">
      <c r="A12" s="60" t="s">
        <v>244</v>
      </c>
      <c r="B12" s="49">
        <v>1116000</v>
      </c>
      <c r="C12" s="49">
        <v>2167185.15</v>
      </c>
      <c r="D12" s="49">
        <f t="shared" si="0"/>
        <v>3283185.15</v>
      </c>
      <c r="E12" s="49">
        <v>2957034.27</v>
      </c>
      <c r="F12" s="49">
        <v>2957034.27</v>
      </c>
      <c r="G12" s="49">
        <f t="shared" si="1"/>
        <v>1841034.27</v>
      </c>
    </row>
    <row r="13" spans="1:7" x14ac:dyDescent="0.25">
      <c r="A13" s="60" t="s">
        <v>245</v>
      </c>
      <c r="B13" s="49">
        <v>110000</v>
      </c>
      <c r="C13" s="49">
        <v>79500</v>
      </c>
      <c r="D13" s="49">
        <f t="shared" si="0"/>
        <v>189500</v>
      </c>
      <c r="E13" s="49">
        <v>334759.83</v>
      </c>
      <c r="F13" s="49">
        <v>334759.83</v>
      </c>
      <c r="G13" s="49">
        <f t="shared" si="1"/>
        <v>224759.83000000002</v>
      </c>
    </row>
    <row r="14" spans="1:7" x14ac:dyDescent="0.25">
      <c r="A14" s="60" t="s">
        <v>246</v>
      </c>
      <c r="B14" s="49">
        <v>116000</v>
      </c>
      <c r="C14" s="49">
        <v>139781.62</v>
      </c>
      <c r="D14" s="49">
        <f t="shared" si="0"/>
        <v>255781.62</v>
      </c>
      <c r="E14" s="49">
        <v>238475.13</v>
      </c>
      <c r="F14" s="49">
        <v>238475.13</v>
      </c>
      <c r="G14" s="49">
        <f t="shared" si="1"/>
        <v>122475.13</v>
      </c>
    </row>
    <row r="15" spans="1:7" x14ac:dyDescent="0.25">
      <c r="A15" s="60" t="s">
        <v>247</v>
      </c>
      <c r="B15" s="49">
        <v>0</v>
      </c>
      <c r="C15" s="49">
        <v>0</v>
      </c>
      <c r="D15" s="49">
        <f t="shared" si="0"/>
        <v>0</v>
      </c>
      <c r="E15" s="49">
        <v>0</v>
      </c>
      <c r="F15" s="49">
        <v>0</v>
      </c>
      <c r="G15" s="49">
        <v>0</v>
      </c>
    </row>
    <row r="16" spans="1:7" x14ac:dyDescent="0.25">
      <c r="A16" s="95" t="s">
        <v>248</v>
      </c>
      <c r="B16" s="49">
        <f t="shared" ref="B16:G16" si="2">SUM(B17:B27)</f>
        <v>56127186</v>
      </c>
      <c r="C16" s="49">
        <f t="shared" si="2"/>
        <v>15480655.450000001</v>
      </c>
      <c r="D16" s="49">
        <f t="shared" si="0"/>
        <v>71607841.450000003</v>
      </c>
      <c r="E16" s="49">
        <f t="shared" ref="E16" si="3">SUM(E17:E27)</f>
        <v>70110257.700000018</v>
      </c>
      <c r="F16" s="49">
        <f t="shared" si="2"/>
        <v>70110257.700000018</v>
      </c>
      <c r="G16" s="49">
        <f t="shared" si="2"/>
        <v>13983071.699999997</v>
      </c>
    </row>
    <row r="17" spans="1:7" x14ac:dyDescent="0.25">
      <c r="A17" s="80" t="s">
        <v>249</v>
      </c>
      <c r="B17" s="49">
        <v>24614547</v>
      </c>
      <c r="C17" s="49">
        <v>5172912.4800000004</v>
      </c>
      <c r="D17" s="49">
        <f t="shared" si="0"/>
        <v>29787459.48</v>
      </c>
      <c r="E17" s="49">
        <v>29634075.719999999</v>
      </c>
      <c r="F17" s="49">
        <v>29634075.719999999</v>
      </c>
      <c r="G17" s="49">
        <f>F17-B17</f>
        <v>5019528.7199999988</v>
      </c>
    </row>
    <row r="18" spans="1:7" x14ac:dyDescent="0.25">
      <c r="A18" s="80" t="s">
        <v>250</v>
      </c>
      <c r="B18" s="49">
        <v>27009912</v>
      </c>
      <c r="C18" s="49">
        <v>8861754.8900000006</v>
      </c>
      <c r="D18" s="49">
        <f t="shared" si="0"/>
        <v>35871666.890000001</v>
      </c>
      <c r="E18" s="49">
        <v>34147016.32</v>
      </c>
      <c r="F18" s="49">
        <v>34147016.32</v>
      </c>
      <c r="G18" s="49">
        <f t="shared" ref="G18:G27" si="4">F18-B18</f>
        <v>7137104.3200000003</v>
      </c>
    </row>
    <row r="19" spans="1:7" x14ac:dyDescent="0.25">
      <c r="A19" s="80" t="s">
        <v>251</v>
      </c>
      <c r="B19" s="49">
        <v>501721</v>
      </c>
      <c r="C19" s="49">
        <v>439148.08</v>
      </c>
      <c r="D19" s="49">
        <f t="shared" si="0"/>
        <v>940869.08000000007</v>
      </c>
      <c r="E19" s="49">
        <v>550273.69999999995</v>
      </c>
      <c r="F19" s="49">
        <v>550273.69999999995</v>
      </c>
      <c r="G19" s="49">
        <f t="shared" si="4"/>
        <v>48552.699999999953</v>
      </c>
    </row>
    <row r="20" spans="1:7" x14ac:dyDescent="0.25">
      <c r="A20" s="80" t="s">
        <v>252</v>
      </c>
      <c r="B20" s="49">
        <v>0</v>
      </c>
      <c r="C20" s="49">
        <v>0</v>
      </c>
      <c r="D20" s="49">
        <f t="shared" si="0"/>
        <v>0</v>
      </c>
      <c r="E20" s="49">
        <v>0</v>
      </c>
      <c r="F20" s="49">
        <v>0</v>
      </c>
      <c r="G20" s="49">
        <f t="shared" si="4"/>
        <v>0</v>
      </c>
    </row>
    <row r="21" spans="1:7" x14ac:dyDescent="0.25">
      <c r="A21" s="80" t="s">
        <v>253</v>
      </c>
      <c r="B21" s="49">
        <v>0</v>
      </c>
      <c r="C21" s="49">
        <v>0</v>
      </c>
      <c r="D21" s="49">
        <f t="shared" si="0"/>
        <v>0</v>
      </c>
      <c r="E21" s="49">
        <v>0</v>
      </c>
      <c r="F21" s="49">
        <v>0</v>
      </c>
      <c r="G21" s="49">
        <f t="shared" si="4"/>
        <v>0</v>
      </c>
    </row>
    <row r="22" spans="1:7" x14ac:dyDescent="0.25">
      <c r="A22" s="80" t="s">
        <v>254</v>
      </c>
      <c r="B22" s="49">
        <v>1526336</v>
      </c>
      <c r="C22" s="49">
        <v>649091</v>
      </c>
      <c r="D22" s="49">
        <f t="shared" si="0"/>
        <v>2175427</v>
      </c>
      <c r="E22" s="49">
        <v>2236753.88</v>
      </c>
      <c r="F22" s="49">
        <v>2236753.88</v>
      </c>
      <c r="G22" s="49">
        <f t="shared" si="4"/>
        <v>710417.87999999989</v>
      </c>
    </row>
    <row r="23" spans="1:7" x14ac:dyDescent="0.25">
      <c r="A23" s="80" t="s">
        <v>255</v>
      </c>
      <c r="B23" s="49">
        <v>0</v>
      </c>
      <c r="C23" s="49">
        <v>0</v>
      </c>
      <c r="D23" s="49">
        <f t="shared" si="0"/>
        <v>0</v>
      </c>
      <c r="E23" s="49">
        <v>0</v>
      </c>
      <c r="F23" s="49">
        <v>0</v>
      </c>
      <c r="G23" s="49">
        <f t="shared" si="4"/>
        <v>0</v>
      </c>
    </row>
    <row r="24" spans="1:7" x14ac:dyDescent="0.25">
      <c r="A24" s="80" t="s">
        <v>256</v>
      </c>
      <c r="B24" s="49">
        <v>0</v>
      </c>
      <c r="C24" s="49">
        <v>0</v>
      </c>
      <c r="D24" s="49">
        <f t="shared" si="0"/>
        <v>0</v>
      </c>
      <c r="E24" s="49">
        <v>0</v>
      </c>
      <c r="F24" s="49">
        <v>0</v>
      </c>
      <c r="G24" s="49">
        <f t="shared" si="4"/>
        <v>0</v>
      </c>
    </row>
    <row r="25" spans="1:7" x14ac:dyDescent="0.25">
      <c r="A25" s="80" t="s">
        <v>257</v>
      </c>
      <c r="B25" s="49">
        <v>385198</v>
      </c>
      <c r="C25" s="49">
        <v>191917</v>
      </c>
      <c r="D25" s="49">
        <f t="shared" si="0"/>
        <v>577115</v>
      </c>
      <c r="E25" s="49">
        <v>457691.71</v>
      </c>
      <c r="F25" s="49">
        <v>457691.71</v>
      </c>
      <c r="G25" s="49">
        <f t="shared" si="4"/>
        <v>72493.710000000021</v>
      </c>
    </row>
    <row r="26" spans="1:7" x14ac:dyDescent="0.25">
      <c r="A26" s="80" t="s">
        <v>258</v>
      </c>
      <c r="B26" s="49">
        <v>2089472</v>
      </c>
      <c r="C26" s="49">
        <v>165832</v>
      </c>
      <c r="D26" s="49">
        <f t="shared" si="0"/>
        <v>2255304</v>
      </c>
      <c r="E26" s="49">
        <v>3162180</v>
      </c>
      <c r="F26" s="49">
        <v>3162180</v>
      </c>
      <c r="G26" s="49">
        <f t="shared" si="4"/>
        <v>1072708</v>
      </c>
    </row>
    <row r="27" spans="1:7" x14ac:dyDescent="0.25">
      <c r="A27" s="80" t="s">
        <v>259</v>
      </c>
      <c r="B27" s="49">
        <v>0</v>
      </c>
      <c r="C27" s="49">
        <v>0</v>
      </c>
      <c r="D27" s="49">
        <f t="shared" si="0"/>
        <v>0</v>
      </c>
      <c r="E27" s="49">
        <v>-77733.63</v>
      </c>
      <c r="F27" s="49">
        <v>-77733.63</v>
      </c>
      <c r="G27" s="49">
        <f t="shared" si="4"/>
        <v>-77733.63</v>
      </c>
    </row>
    <row r="28" spans="1:7" x14ac:dyDescent="0.25">
      <c r="A28" s="60" t="s">
        <v>260</v>
      </c>
      <c r="B28" s="49">
        <f t="shared" ref="B28:G28" si="5">SUM(B29:B33)</f>
        <v>741444</v>
      </c>
      <c r="C28" s="49">
        <f t="shared" si="5"/>
        <v>128269</v>
      </c>
      <c r="D28" s="49">
        <f t="shared" si="0"/>
        <v>869713</v>
      </c>
      <c r="E28" s="49">
        <f t="shared" ref="E28" si="6">SUM(E29:E33)</f>
        <v>1078439.3</v>
      </c>
      <c r="F28" s="49">
        <f t="shared" si="5"/>
        <v>1078439.3</v>
      </c>
      <c r="G28" s="49">
        <f t="shared" si="5"/>
        <v>336995.29999999993</v>
      </c>
    </row>
    <row r="29" spans="1:7" x14ac:dyDescent="0.25">
      <c r="A29" s="80" t="s">
        <v>261</v>
      </c>
      <c r="B29" s="49">
        <v>1046</v>
      </c>
      <c r="C29" s="49">
        <v>44</v>
      </c>
      <c r="D29" s="49">
        <f t="shared" si="0"/>
        <v>1090</v>
      </c>
      <c r="E29" s="49">
        <v>4284.57</v>
      </c>
      <c r="F29" s="49">
        <v>4284.57</v>
      </c>
      <c r="G29" s="49">
        <f>F29-B29</f>
        <v>3238.5699999999997</v>
      </c>
    </row>
    <row r="30" spans="1:7" x14ac:dyDescent="0.25">
      <c r="A30" s="80" t="s">
        <v>262</v>
      </c>
      <c r="B30" s="49">
        <v>70374</v>
      </c>
      <c r="C30" s="49">
        <v>5538</v>
      </c>
      <c r="D30" s="49">
        <f t="shared" si="0"/>
        <v>75912</v>
      </c>
      <c r="E30" s="49">
        <v>115294.39</v>
      </c>
      <c r="F30" s="49">
        <v>115294.39</v>
      </c>
      <c r="G30" s="49">
        <f t="shared" ref="G30:G34" si="7">F30-B30</f>
        <v>44920.39</v>
      </c>
    </row>
    <row r="31" spans="1:7" x14ac:dyDescent="0.25">
      <c r="A31" s="80" t="s">
        <v>263</v>
      </c>
      <c r="B31" s="49">
        <v>381614</v>
      </c>
      <c r="C31" s="49">
        <v>26987</v>
      </c>
      <c r="D31" s="49">
        <f t="shared" si="0"/>
        <v>408601</v>
      </c>
      <c r="E31" s="49">
        <v>484635.41</v>
      </c>
      <c r="F31" s="49">
        <v>484635.41</v>
      </c>
      <c r="G31" s="49">
        <f t="shared" si="7"/>
        <v>103021.40999999997</v>
      </c>
    </row>
    <row r="32" spans="1:7" x14ac:dyDescent="0.25">
      <c r="A32" s="80" t="s">
        <v>264</v>
      </c>
      <c r="B32" s="49">
        <v>0</v>
      </c>
      <c r="C32" s="49">
        <v>0</v>
      </c>
      <c r="D32" s="49">
        <f t="shared" si="0"/>
        <v>0</v>
      </c>
      <c r="E32" s="49">
        <v>0</v>
      </c>
      <c r="F32" s="49">
        <v>0</v>
      </c>
      <c r="G32" s="49">
        <f t="shared" si="7"/>
        <v>0</v>
      </c>
    </row>
    <row r="33" spans="1:7" ht="14.45" customHeight="1" x14ac:dyDescent="0.25">
      <c r="A33" s="80" t="s">
        <v>265</v>
      </c>
      <c r="B33" s="49">
        <v>288410</v>
      </c>
      <c r="C33" s="49">
        <v>95700</v>
      </c>
      <c r="D33" s="49">
        <f t="shared" si="0"/>
        <v>384110</v>
      </c>
      <c r="E33" s="49">
        <v>474224.93</v>
      </c>
      <c r="F33" s="49">
        <v>474224.93</v>
      </c>
      <c r="G33" s="49">
        <f t="shared" si="7"/>
        <v>185814.93</v>
      </c>
    </row>
    <row r="34" spans="1:7" ht="14.45" customHeight="1" x14ac:dyDescent="0.25">
      <c r="A34" s="60" t="s">
        <v>266</v>
      </c>
      <c r="B34" s="49">
        <v>0</v>
      </c>
      <c r="C34" s="49">
        <v>84614937.140000001</v>
      </c>
      <c r="D34" s="49">
        <f t="shared" si="0"/>
        <v>84614937.140000001</v>
      </c>
      <c r="E34" s="49">
        <v>75263365.079999998</v>
      </c>
      <c r="F34" s="49">
        <v>75263365.079999998</v>
      </c>
      <c r="G34" s="49">
        <f t="shared" si="7"/>
        <v>75263365.079999998</v>
      </c>
    </row>
    <row r="35" spans="1:7" ht="14.45" customHeight="1" x14ac:dyDescent="0.25">
      <c r="A35" s="60" t="s">
        <v>267</v>
      </c>
      <c r="B35" s="49">
        <v>0</v>
      </c>
      <c r="C35" s="49">
        <f>C36</f>
        <v>200000</v>
      </c>
      <c r="D35" s="49">
        <f t="shared" si="0"/>
        <v>200000</v>
      </c>
      <c r="E35" s="49">
        <f>E36</f>
        <v>199999.97</v>
      </c>
      <c r="F35" s="49">
        <v>199999.97</v>
      </c>
      <c r="G35" s="49">
        <f t="shared" ref="G35" si="8">G36</f>
        <v>199999.97</v>
      </c>
    </row>
    <row r="36" spans="1:7" ht="14.45" customHeight="1" x14ac:dyDescent="0.25">
      <c r="A36" s="80" t="s">
        <v>268</v>
      </c>
      <c r="B36" s="49">
        <v>0</v>
      </c>
      <c r="C36" s="49">
        <v>200000</v>
      </c>
      <c r="D36" s="49">
        <f t="shared" si="0"/>
        <v>200000</v>
      </c>
      <c r="E36" s="49">
        <v>199999.97</v>
      </c>
      <c r="F36" s="49">
        <v>199999.97</v>
      </c>
      <c r="G36" s="49">
        <f>F36-B36</f>
        <v>199999.97</v>
      </c>
    </row>
    <row r="37" spans="1:7" ht="14.45" customHeight="1" x14ac:dyDescent="0.25">
      <c r="A37" s="60" t="s">
        <v>269</v>
      </c>
      <c r="B37" s="49">
        <f t="shared" ref="B37:G37" si="9">B38+B39</f>
        <v>0</v>
      </c>
      <c r="C37" s="49">
        <f t="shared" si="9"/>
        <v>0</v>
      </c>
      <c r="D37" s="49">
        <f t="shared" si="0"/>
        <v>0</v>
      </c>
      <c r="E37" s="49">
        <f t="shared" si="9"/>
        <v>0</v>
      </c>
      <c r="F37" s="49">
        <f t="shared" si="9"/>
        <v>0</v>
      </c>
      <c r="G37" s="49">
        <f t="shared" si="9"/>
        <v>0</v>
      </c>
    </row>
    <row r="38" spans="1:7" x14ac:dyDescent="0.25">
      <c r="A38" s="80" t="s">
        <v>270</v>
      </c>
      <c r="B38" s="49">
        <v>0</v>
      </c>
      <c r="C38" s="49">
        <v>0</v>
      </c>
      <c r="D38" s="49">
        <f t="shared" si="0"/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271</v>
      </c>
      <c r="B39" s="49">
        <v>0</v>
      </c>
      <c r="C39" s="49">
        <v>0</v>
      </c>
      <c r="D39" s="49">
        <f t="shared" si="0"/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272</v>
      </c>
      <c r="B41" s="4">
        <f t="shared" ref="B41:G41" si="10">SUM(B9,B10,B11,B12,B13,B14,B15,B16,B28,B34,B35,B37)</f>
        <v>59327630</v>
      </c>
      <c r="C41" s="4">
        <f t="shared" si="10"/>
        <v>103790080.38</v>
      </c>
      <c r="D41" s="4">
        <f t="shared" si="10"/>
        <v>163117710.38</v>
      </c>
      <c r="E41" s="4">
        <f>SUM(E9,E10,E11,E12,E13,E14,E15,E16,E28,E34,E35,E37)</f>
        <v>151576213.20000002</v>
      </c>
      <c r="F41" s="4">
        <f t="shared" si="10"/>
        <v>151576213.20000002</v>
      </c>
      <c r="G41" s="4">
        <f t="shared" si="10"/>
        <v>92248583.199999988</v>
      </c>
    </row>
    <row r="42" spans="1:7" x14ac:dyDescent="0.25">
      <c r="A42" s="3" t="s">
        <v>273</v>
      </c>
      <c r="B42" s="96"/>
      <c r="C42" s="96"/>
      <c r="D42" s="96"/>
      <c r="E42" s="96"/>
      <c r="F42" s="96"/>
      <c r="G42" s="4">
        <f>IF(G41&gt;0,G41,0)</f>
        <v>92248583.199999988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274</v>
      </c>
      <c r="B44" s="51"/>
      <c r="C44" s="51"/>
      <c r="D44" s="51"/>
      <c r="E44" s="51"/>
      <c r="F44" s="51"/>
      <c r="G44" s="51"/>
    </row>
    <row r="45" spans="1:7" x14ac:dyDescent="0.25">
      <c r="A45" s="60" t="s">
        <v>275</v>
      </c>
      <c r="B45" s="49">
        <f t="shared" ref="B45:G45" si="11">SUM(B46:B53)</f>
        <v>39335692</v>
      </c>
      <c r="C45" s="49">
        <f t="shared" si="11"/>
        <v>6708854</v>
      </c>
      <c r="D45" s="49">
        <f t="shared" si="11"/>
        <v>46044546</v>
      </c>
      <c r="E45" s="49">
        <f t="shared" si="11"/>
        <v>43219664</v>
      </c>
      <c r="F45" s="49">
        <f t="shared" si="11"/>
        <v>43219664</v>
      </c>
      <c r="G45" s="49">
        <f t="shared" si="11"/>
        <v>3883972</v>
      </c>
    </row>
    <row r="46" spans="1:7" x14ac:dyDescent="0.25">
      <c r="A46" s="83" t="s">
        <v>276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277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278</v>
      </c>
      <c r="B48" s="49">
        <v>24404803</v>
      </c>
      <c r="C48" s="49">
        <v>3844053</v>
      </c>
      <c r="D48" s="49">
        <v>28248856</v>
      </c>
      <c r="E48" s="49">
        <v>25423974</v>
      </c>
      <c r="F48" s="49">
        <v>25423974</v>
      </c>
      <c r="G48" s="49">
        <v>1019171</v>
      </c>
    </row>
    <row r="49" spans="1:7" ht="30" x14ac:dyDescent="0.25">
      <c r="A49" s="83" t="s">
        <v>279</v>
      </c>
      <c r="B49" s="49">
        <v>14930889</v>
      </c>
      <c r="C49" s="49">
        <v>2864801</v>
      </c>
      <c r="D49" s="49">
        <v>17795690</v>
      </c>
      <c r="E49" s="49">
        <v>17795690</v>
      </c>
      <c r="F49" s="49">
        <v>17795690</v>
      </c>
      <c r="G49" s="49">
        <v>2864801</v>
      </c>
    </row>
    <row r="50" spans="1:7" x14ac:dyDescent="0.25">
      <c r="A50" s="83" t="s">
        <v>280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281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ht="30" x14ac:dyDescent="0.25">
      <c r="A52" s="84" t="s">
        <v>282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80" t="s">
        <v>283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284</v>
      </c>
      <c r="B54" s="49">
        <f t="shared" ref="B54:G54" si="12">SUM(B55:B58)</f>
        <v>0</v>
      </c>
      <c r="C54" s="49">
        <f t="shared" si="12"/>
        <v>0</v>
      </c>
      <c r="D54" s="49">
        <f t="shared" si="12"/>
        <v>0</v>
      </c>
      <c r="E54" s="49">
        <f t="shared" si="12"/>
        <v>0</v>
      </c>
      <c r="F54" s="49">
        <f t="shared" si="12"/>
        <v>0</v>
      </c>
      <c r="G54" s="49">
        <f t="shared" si="12"/>
        <v>0</v>
      </c>
    </row>
    <row r="55" spans="1:7" x14ac:dyDescent="0.25">
      <c r="A55" s="84" t="s">
        <v>285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3">F56-B56</f>
        <v>0</v>
      </c>
    </row>
    <row r="57" spans="1:7" x14ac:dyDescent="0.25">
      <c r="A57" s="83" t="s">
        <v>287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3"/>
        <v>0</v>
      </c>
    </row>
    <row r="58" spans="1:7" x14ac:dyDescent="0.25">
      <c r="A58" s="84" t="s">
        <v>288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3"/>
        <v>0</v>
      </c>
    </row>
    <row r="59" spans="1:7" x14ac:dyDescent="0.25">
      <c r="A59" s="60" t="s">
        <v>289</v>
      </c>
      <c r="B59" s="49">
        <f t="shared" ref="B59:G59" si="14">SUM(B60:B61)</f>
        <v>0</v>
      </c>
      <c r="C59" s="49">
        <f t="shared" si="14"/>
        <v>0</v>
      </c>
      <c r="D59" s="49">
        <f t="shared" si="14"/>
        <v>0</v>
      </c>
      <c r="E59" s="49">
        <f t="shared" si="14"/>
        <v>0</v>
      </c>
      <c r="F59" s="49">
        <f t="shared" si="14"/>
        <v>0</v>
      </c>
      <c r="G59" s="49">
        <f t="shared" si="14"/>
        <v>0</v>
      </c>
    </row>
    <row r="60" spans="1:7" x14ac:dyDescent="0.25">
      <c r="A60" s="83" t="s">
        <v>290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5">F61-B61</f>
        <v>0</v>
      </c>
    </row>
    <row r="62" spans="1:7" x14ac:dyDescent="0.25">
      <c r="A62" s="60" t="s">
        <v>292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5"/>
        <v>0</v>
      </c>
    </row>
    <row r="63" spans="1:7" x14ac:dyDescent="0.25">
      <c r="A63" s="60" t="s">
        <v>293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5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294</v>
      </c>
      <c r="B65" s="4">
        <f t="shared" ref="B65:G65" si="16">B45+B54+B59+B62+B63</f>
        <v>39335692</v>
      </c>
      <c r="C65" s="4">
        <f t="shared" si="16"/>
        <v>6708854</v>
      </c>
      <c r="D65" s="4">
        <f t="shared" si="16"/>
        <v>46044546</v>
      </c>
      <c r="E65" s="4">
        <f t="shared" si="16"/>
        <v>43219664</v>
      </c>
      <c r="F65" s="4">
        <f t="shared" si="16"/>
        <v>43219664</v>
      </c>
      <c r="G65" s="4">
        <f t="shared" si="16"/>
        <v>3883972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295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60" t="s">
        <v>296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297</v>
      </c>
      <c r="B70" s="4">
        <f t="shared" ref="B70:G70" si="18">B41+B65+B67</f>
        <v>98663322</v>
      </c>
      <c r="C70" s="4">
        <f t="shared" si="18"/>
        <v>110498934.38</v>
      </c>
      <c r="D70" s="4">
        <f t="shared" si="18"/>
        <v>209162256.38</v>
      </c>
      <c r="E70" s="4">
        <f t="shared" si="18"/>
        <v>194795877.20000002</v>
      </c>
      <c r="F70" s="4">
        <f t="shared" si="18"/>
        <v>194795877.20000002</v>
      </c>
      <c r="G70" s="4">
        <f t="shared" si="18"/>
        <v>96132555.199999988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298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301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C16 B40:F40 B60:F75 G60:G76 G55:G58 G38:G45 F16 B37:C39 E37:F39 B54:F58 D53 B45:C45 E45:F45 B42:F44 B41:D41 F41 G53" unlockedFormula="1"/>
    <ignoredError sqref="B28:C28 B59:F59 F28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60"/>
  <sheetViews>
    <sheetView showGridLines="0" topLeftCell="A103" zoomScale="60" zoomScaleNormal="60" workbookViewId="0">
      <selection activeCell="D103" sqref="D102:D10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20.28515625" customWidth="1"/>
    <col min="5" max="6" width="19.140625" bestFit="1" customWidth="1"/>
    <col min="7" max="7" width="18.42578125" customWidth="1"/>
    <col min="8" max="8" width="2.28515625" customWidth="1"/>
  </cols>
  <sheetData>
    <row r="1" spans="1:7" ht="40.9" customHeight="1" x14ac:dyDescent="0.25">
      <c r="A1" s="156" t="s">
        <v>302</v>
      </c>
      <c r="B1" s="149"/>
      <c r="C1" s="149"/>
      <c r="D1" s="149"/>
      <c r="E1" s="149"/>
      <c r="F1" s="149"/>
      <c r="G1" s="150"/>
    </row>
    <row r="2" spans="1:7" x14ac:dyDescent="0.25">
      <c r="A2" s="129" t="str">
        <f>'Formato 1'!A2</f>
        <v>NOMBRE DEL ENTE PÚBLICO (a)</v>
      </c>
      <c r="B2" s="129"/>
      <c r="C2" s="129"/>
      <c r="D2" s="129"/>
      <c r="E2" s="129"/>
      <c r="F2" s="129"/>
      <c r="G2" s="129"/>
    </row>
    <row r="3" spans="1:7" x14ac:dyDescent="0.25">
      <c r="A3" s="130" t="s">
        <v>303</v>
      </c>
      <c r="B3" s="130"/>
      <c r="C3" s="130"/>
      <c r="D3" s="130"/>
      <c r="E3" s="130"/>
      <c r="F3" s="130"/>
      <c r="G3" s="130"/>
    </row>
    <row r="4" spans="1:7" x14ac:dyDescent="0.25">
      <c r="A4" s="130" t="s">
        <v>304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4" t="s">
        <v>7</v>
      </c>
      <c r="B7" s="154" t="s">
        <v>305</v>
      </c>
      <c r="C7" s="154"/>
      <c r="D7" s="154"/>
      <c r="E7" s="154"/>
      <c r="F7" s="154"/>
      <c r="G7" s="155" t="s">
        <v>306</v>
      </c>
    </row>
    <row r="8" spans="1:7" ht="30" x14ac:dyDescent="0.25">
      <c r="A8" s="154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4"/>
    </row>
    <row r="9" spans="1:7" x14ac:dyDescent="0.25">
      <c r="A9" s="28" t="s">
        <v>311</v>
      </c>
      <c r="B9" s="86">
        <f t="shared" ref="B9:G9" si="0">SUM(B10,B18,B28,B38,B48,B58,B62,B71,B75)</f>
        <v>59327630</v>
      </c>
      <c r="C9" s="86">
        <f t="shared" si="0"/>
        <v>57356785.32</v>
      </c>
      <c r="D9" s="86">
        <f t="shared" si="0"/>
        <v>116684415.32000001</v>
      </c>
      <c r="E9" s="86">
        <f t="shared" si="0"/>
        <v>92104382.579999998</v>
      </c>
      <c r="F9" s="86">
        <f t="shared" si="0"/>
        <v>89588888.549999982</v>
      </c>
      <c r="G9" s="86">
        <f t="shared" si="0"/>
        <v>24580032.740000002</v>
      </c>
    </row>
    <row r="10" spans="1:7" x14ac:dyDescent="0.25">
      <c r="A10" s="87" t="s">
        <v>312</v>
      </c>
      <c r="B10" s="86">
        <f t="shared" ref="B10:G10" si="1">SUM(B11:B17)</f>
        <v>33551267.48</v>
      </c>
      <c r="C10" s="86">
        <f t="shared" si="1"/>
        <v>2510207.12</v>
      </c>
      <c r="D10" s="86">
        <f t="shared" si="1"/>
        <v>36061474.599999994</v>
      </c>
      <c r="E10" s="86">
        <f t="shared" si="1"/>
        <v>33427437.060000002</v>
      </c>
      <c r="F10" s="86">
        <f t="shared" si="1"/>
        <v>31070598.43</v>
      </c>
      <c r="G10" s="86">
        <f t="shared" si="1"/>
        <v>2634037.5399999977</v>
      </c>
    </row>
    <row r="11" spans="1:7" x14ac:dyDescent="0.25">
      <c r="A11" s="88" t="s">
        <v>313</v>
      </c>
      <c r="B11" s="77">
        <v>25837043.379999999</v>
      </c>
      <c r="C11" s="77">
        <v>441921.23</v>
      </c>
      <c r="D11" s="77">
        <f>B11+C11</f>
        <v>26278964.609999999</v>
      </c>
      <c r="E11" s="77">
        <v>24402807.620000001</v>
      </c>
      <c r="F11" s="77">
        <v>24402807.620000001</v>
      </c>
      <c r="G11" s="77">
        <f>D11-E11</f>
        <v>1876156.9899999984</v>
      </c>
    </row>
    <row r="12" spans="1:7" x14ac:dyDescent="0.25">
      <c r="A12" s="88" t="s">
        <v>314</v>
      </c>
      <c r="B12" s="77">
        <v>585000</v>
      </c>
      <c r="C12" s="77">
        <v>1977244.76</v>
      </c>
      <c r="D12" s="77">
        <f t="shared" ref="D12:D37" si="2">B12+C12</f>
        <v>2562244.7599999998</v>
      </c>
      <c r="E12" s="77">
        <v>2386259.81</v>
      </c>
      <c r="F12" s="77">
        <v>2380836.87</v>
      </c>
      <c r="G12" s="77">
        <f t="shared" ref="G12:G17" si="3">D12-E12</f>
        <v>175984.94999999972</v>
      </c>
    </row>
    <row r="13" spans="1:7" x14ac:dyDescent="0.25">
      <c r="A13" s="88" t="s">
        <v>315</v>
      </c>
      <c r="B13" s="77">
        <v>4035654.03</v>
      </c>
      <c r="C13" s="77">
        <v>265371.31</v>
      </c>
      <c r="D13" s="77">
        <f t="shared" si="2"/>
        <v>4301025.34</v>
      </c>
      <c r="E13" s="77">
        <v>3868961.03</v>
      </c>
      <c r="F13" s="77">
        <v>3197097.83</v>
      </c>
      <c r="G13" s="77">
        <f t="shared" si="3"/>
        <v>432064.31000000006</v>
      </c>
    </row>
    <row r="14" spans="1:7" x14ac:dyDescent="0.25">
      <c r="A14" s="88" t="s">
        <v>316</v>
      </c>
      <c r="B14" s="77">
        <v>199298.5</v>
      </c>
      <c r="C14" s="77">
        <v>-199298.5</v>
      </c>
      <c r="D14" s="77">
        <f t="shared" si="2"/>
        <v>0</v>
      </c>
      <c r="E14" s="77">
        <v>0</v>
      </c>
      <c r="F14" s="77">
        <v>0</v>
      </c>
      <c r="G14" s="77">
        <f t="shared" si="3"/>
        <v>0</v>
      </c>
    </row>
    <row r="15" spans="1:7" x14ac:dyDescent="0.25">
      <c r="A15" s="88" t="s">
        <v>317</v>
      </c>
      <c r="B15" s="77">
        <v>2894271.57</v>
      </c>
      <c r="C15" s="77">
        <v>24968.32</v>
      </c>
      <c r="D15" s="77">
        <f t="shared" si="2"/>
        <v>2919239.8899999997</v>
      </c>
      <c r="E15" s="77">
        <v>2769408.6</v>
      </c>
      <c r="F15" s="77">
        <v>1089856.1100000001</v>
      </c>
      <c r="G15" s="77">
        <f t="shared" si="3"/>
        <v>149831.28999999957</v>
      </c>
    </row>
    <row r="16" spans="1:7" x14ac:dyDescent="0.25">
      <c r="A16" s="88" t="s">
        <v>318</v>
      </c>
      <c r="B16" s="77">
        <v>0</v>
      </c>
      <c r="C16" s="77">
        <v>0</v>
      </c>
      <c r="D16" s="77">
        <f t="shared" si="2"/>
        <v>0</v>
      </c>
      <c r="E16" s="77">
        <v>0</v>
      </c>
      <c r="F16" s="77">
        <v>0</v>
      </c>
      <c r="G16" s="77">
        <f t="shared" si="3"/>
        <v>0</v>
      </c>
    </row>
    <row r="17" spans="1:7" x14ac:dyDescent="0.25">
      <c r="A17" s="88" t="s">
        <v>319</v>
      </c>
      <c r="B17" s="77">
        <v>0</v>
      </c>
      <c r="C17" s="77">
        <v>0</v>
      </c>
      <c r="D17" s="77">
        <f t="shared" si="2"/>
        <v>0</v>
      </c>
      <c r="E17" s="77">
        <v>0</v>
      </c>
      <c r="F17" s="77">
        <v>0</v>
      </c>
      <c r="G17" s="77">
        <f t="shared" si="3"/>
        <v>0</v>
      </c>
    </row>
    <row r="18" spans="1:7" x14ac:dyDescent="0.25">
      <c r="A18" s="87" t="s">
        <v>320</v>
      </c>
      <c r="B18" s="86">
        <f t="shared" ref="B18:G18" si="4">SUM(B19:B27)</f>
        <v>6492000</v>
      </c>
      <c r="C18" s="86">
        <f t="shared" si="4"/>
        <v>4002057.5300000003</v>
      </c>
      <c r="D18" s="86">
        <f t="shared" si="4"/>
        <v>10494057.530000001</v>
      </c>
      <c r="E18" s="86">
        <f t="shared" si="4"/>
        <v>9452472.1500000004</v>
      </c>
      <c r="F18" s="86">
        <f t="shared" si="4"/>
        <v>9452472.1500000004</v>
      </c>
      <c r="G18" s="86">
        <f t="shared" si="4"/>
        <v>1041585.3800000008</v>
      </c>
    </row>
    <row r="19" spans="1:7" x14ac:dyDescent="0.25">
      <c r="A19" s="88" t="s">
        <v>321</v>
      </c>
      <c r="B19" s="77">
        <v>789000</v>
      </c>
      <c r="C19" s="77">
        <v>-83481.09</v>
      </c>
      <c r="D19" s="77">
        <f t="shared" si="2"/>
        <v>705518.91</v>
      </c>
      <c r="E19" s="77">
        <v>558349.26</v>
      </c>
      <c r="F19" s="77">
        <v>558349.26</v>
      </c>
      <c r="G19" s="77">
        <f>D19-E19</f>
        <v>147169.65000000002</v>
      </c>
    </row>
    <row r="20" spans="1:7" x14ac:dyDescent="0.25">
      <c r="A20" s="88" t="s">
        <v>322</v>
      </c>
      <c r="B20" s="77">
        <v>428000</v>
      </c>
      <c r="C20" s="77">
        <v>455770</v>
      </c>
      <c r="D20" s="77">
        <f t="shared" si="2"/>
        <v>883770</v>
      </c>
      <c r="E20" s="77">
        <v>837432.46</v>
      </c>
      <c r="F20" s="77">
        <v>837432.46</v>
      </c>
      <c r="G20" s="77">
        <f t="shared" ref="G20:G27" si="5">D20-E20</f>
        <v>46337.540000000037</v>
      </c>
    </row>
    <row r="21" spans="1:7" x14ac:dyDescent="0.25">
      <c r="A21" s="88" t="s">
        <v>323</v>
      </c>
      <c r="B21" s="77">
        <v>0</v>
      </c>
      <c r="C21" s="77">
        <v>0</v>
      </c>
      <c r="D21" s="77">
        <f t="shared" si="2"/>
        <v>0</v>
      </c>
      <c r="E21" s="77">
        <v>0</v>
      </c>
      <c r="F21" s="77">
        <v>0</v>
      </c>
      <c r="G21" s="77">
        <f t="shared" si="5"/>
        <v>0</v>
      </c>
    </row>
    <row r="22" spans="1:7" x14ac:dyDescent="0.25">
      <c r="A22" s="88" t="s">
        <v>324</v>
      </c>
      <c r="B22" s="77">
        <v>881000</v>
      </c>
      <c r="C22" s="77">
        <v>-40947.58</v>
      </c>
      <c r="D22" s="77">
        <f t="shared" si="2"/>
        <v>840052.42</v>
      </c>
      <c r="E22" s="77">
        <v>664813.35</v>
      </c>
      <c r="F22" s="77">
        <v>664813.35</v>
      </c>
      <c r="G22" s="77">
        <f t="shared" si="5"/>
        <v>175239.07000000007</v>
      </c>
    </row>
    <row r="23" spans="1:7" x14ac:dyDescent="0.25">
      <c r="A23" s="88" t="s">
        <v>325</v>
      </c>
      <c r="B23" s="77">
        <v>370000</v>
      </c>
      <c r="C23" s="77">
        <v>-320389.09999999998</v>
      </c>
      <c r="D23" s="77">
        <f t="shared" si="2"/>
        <v>49610.900000000023</v>
      </c>
      <c r="E23" s="77">
        <v>0</v>
      </c>
      <c r="F23" s="77">
        <v>0</v>
      </c>
      <c r="G23" s="77">
        <f t="shared" si="5"/>
        <v>49610.900000000023</v>
      </c>
    </row>
    <row r="24" spans="1:7" x14ac:dyDescent="0.25">
      <c r="A24" s="88" t="s">
        <v>326</v>
      </c>
      <c r="B24" s="77">
        <v>3455000</v>
      </c>
      <c r="C24" s="77">
        <v>4026974.72</v>
      </c>
      <c r="D24" s="77">
        <f t="shared" si="2"/>
        <v>7481974.7200000007</v>
      </c>
      <c r="E24" s="77">
        <v>6873235.4199999999</v>
      </c>
      <c r="F24" s="77">
        <v>6873235.4199999999</v>
      </c>
      <c r="G24" s="77">
        <f t="shared" si="5"/>
        <v>608739.30000000075</v>
      </c>
    </row>
    <row r="25" spans="1:7" x14ac:dyDescent="0.25">
      <c r="A25" s="88" t="s">
        <v>327</v>
      </c>
      <c r="B25" s="77">
        <v>459000</v>
      </c>
      <c r="C25" s="77">
        <v>74130.58</v>
      </c>
      <c r="D25" s="77">
        <f t="shared" si="2"/>
        <v>533130.57999999996</v>
      </c>
      <c r="E25" s="77">
        <v>518641.66</v>
      </c>
      <c r="F25" s="77">
        <v>518641.66</v>
      </c>
      <c r="G25" s="77">
        <f t="shared" si="5"/>
        <v>14488.919999999984</v>
      </c>
    </row>
    <row r="26" spans="1:7" x14ac:dyDescent="0.25">
      <c r="A26" s="88" t="s">
        <v>328</v>
      </c>
      <c r="B26" s="77">
        <v>0</v>
      </c>
      <c r="C26" s="77">
        <v>0</v>
      </c>
      <c r="D26" s="77">
        <f t="shared" si="2"/>
        <v>0</v>
      </c>
      <c r="E26" s="77">
        <v>0</v>
      </c>
      <c r="F26" s="77">
        <v>0</v>
      </c>
      <c r="G26" s="77">
        <f t="shared" si="5"/>
        <v>0</v>
      </c>
    </row>
    <row r="27" spans="1:7" x14ac:dyDescent="0.25">
      <c r="A27" s="88" t="s">
        <v>329</v>
      </c>
      <c r="B27" s="77">
        <v>110000</v>
      </c>
      <c r="C27" s="77">
        <v>-110000</v>
      </c>
      <c r="D27" s="77">
        <f t="shared" si="2"/>
        <v>0</v>
      </c>
      <c r="E27" s="77">
        <v>0</v>
      </c>
      <c r="F27" s="77">
        <v>0</v>
      </c>
      <c r="G27" s="77">
        <f t="shared" si="5"/>
        <v>0</v>
      </c>
    </row>
    <row r="28" spans="1:7" x14ac:dyDescent="0.25">
      <c r="A28" s="87" t="s">
        <v>330</v>
      </c>
      <c r="B28" s="86">
        <f t="shared" ref="B28:G28" si="6">SUM(B29:B37)</f>
        <v>8252673.1500000004</v>
      </c>
      <c r="C28" s="86">
        <f>SUM(C29:C37)</f>
        <v>16664634.130000001</v>
      </c>
      <c r="D28" s="86">
        <f t="shared" si="6"/>
        <v>24917307.280000001</v>
      </c>
      <c r="E28" s="86">
        <f t="shared" si="6"/>
        <v>22281366.640000001</v>
      </c>
      <c r="F28" s="86">
        <f t="shared" si="6"/>
        <v>22207155.239999998</v>
      </c>
      <c r="G28" s="86">
        <f t="shared" si="6"/>
        <v>2635940.6400000015</v>
      </c>
    </row>
    <row r="29" spans="1:7" x14ac:dyDescent="0.25">
      <c r="A29" s="88" t="s">
        <v>331</v>
      </c>
      <c r="B29" s="77">
        <v>710500</v>
      </c>
      <c r="C29" s="77">
        <v>812561</v>
      </c>
      <c r="D29" s="77">
        <f t="shared" si="2"/>
        <v>1523061</v>
      </c>
      <c r="E29" s="77">
        <v>1434406.97</v>
      </c>
      <c r="F29" s="77">
        <v>1434406.97</v>
      </c>
      <c r="G29" s="77">
        <f>D29-E29</f>
        <v>88654.030000000028</v>
      </c>
    </row>
    <row r="30" spans="1:7" x14ac:dyDescent="0.25">
      <c r="A30" s="88" t="s">
        <v>332</v>
      </c>
      <c r="B30" s="77">
        <v>355000</v>
      </c>
      <c r="C30" s="77">
        <v>-194422.43</v>
      </c>
      <c r="D30" s="77">
        <f t="shared" si="2"/>
        <v>160577.57</v>
      </c>
      <c r="E30" s="77">
        <v>141529.16</v>
      </c>
      <c r="F30" s="77">
        <v>141529.16</v>
      </c>
      <c r="G30" s="77">
        <f t="shared" ref="G30:G37" si="7">D30-E30</f>
        <v>19048.410000000003</v>
      </c>
    </row>
    <row r="31" spans="1:7" x14ac:dyDescent="0.25">
      <c r="A31" s="88" t="s">
        <v>333</v>
      </c>
      <c r="B31" s="77">
        <v>425000</v>
      </c>
      <c r="C31" s="77">
        <v>-323000.01</v>
      </c>
      <c r="D31" s="77">
        <f t="shared" si="2"/>
        <v>101999.98999999999</v>
      </c>
      <c r="E31" s="77">
        <v>101999.99</v>
      </c>
      <c r="F31" s="77">
        <v>101999.99</v>
      </c>
      <c r="G31" s="77">
        <f t="shared" si="7"/>
        <v>0</v>
      </c>
    </row>
    <row r="32" spans="1:7" x14ac:dyDescent="0.25">
      <c r="A32" s="88" t="s">
        <v>334</v>
      </c>
      <c r="B32" s="77">
        <v>505000</v>
      </c>
      <c r="C32" s="77">
        <v>-191848.56</v>
      </c>
      <c r="D32" s="77">
        <f t="shared" si="2"/>
        <v>313151.44</v>
      </c>
      <c r="E32" s="77">
        <v>306978.34000000003</v>
      </c>
      <c r="F32" s="77">
        <v>306978.34000000003</v>
      </c>
      <c r="G32" s="77">
        <f t="shared" si="7"/>
        <v>6173.0999999999767</v>
      </c>
    </row>
    <row r="33" spans="1:7" ht="14.45" customHeight="1" x14ac:dyDescent="0.25">
      <c r="A33" s="88" t="s">
        <v>335</v>
      </c>
      <c r="B33" s="77">
        <v>1195000</v>
      </c>
      <c r="C33" s="77">
        <v>2433580.79</v>
      </c>
      <c r="D33" s="77">
        <f t="shared" si="2"/>
        <v>3628580.79</v>
      </c>
      <c r="E33" s="77">
        <v>3563354.54</v>
      </c>
      <c r="F33" s="77">
        <v>3508943.14</v>
      </c>
      <c r="G33" s="77">
        <f t="shared" si="7"/>
        <v>65226.25</v>
      </c>
    </row>
    <row r="34" spans="1:7" ht="14.45" customHeight="1" x14ac:dyDescent="0.25">
      <c r="A34" s="88" t="s">
        <v>336</v>
      </c>
      <c r="B34" s="77">
        <v>325000</v>
      </c>
      <c r="C34" s="77">
        <v>63636.92</v>
      </c>
      <c r="D34" s="77">
        <f t="shared" si="2"/>
        <v>388636.92</v>
      </c>
      <c r="E34" s="77">
        <v>388636.92</v>
      </c>
      <c r="F34" s="77">
        <v>368836.92</v>
      </c>
      <c r="G34" s="77">
        <f t="shared" si="7"/>
        <v>0</v>
      </c>
    </row>
    <row r="35" spans="1:7" ht="14.45" customHeight="1" x14ac:dyDescent="0.25">
      <c r="A35" s="88" t="s">
        <v>337</v>
      </c>
      <c r="B35" s="77">
        <v>545000</v>
      </c>
      <c r="C35" s="77">
        <v>681380.29</v>
      </c>
      <c r="D35" s="77">
        <f t="shared" si="2"/>
        <v>1226380.29</v>
      </c>
      <c r="E35" s="77">
        <v>1204105.3799999999</v>
      </c>
      <c r="F35" s="77">
        <v>1204105.3799999999</v>
      </c>
      <c r="G35" s="77">
        <f t="shared" si="7"/>
        <v>22274.910000000149</v>
      </c>
    </row>
    <row r="36" spans="1:7" ht="14.45" customHeight="1" x14ac:dyDescent="0.25">
      <c r="A36" s="88" t="s">
        <v>338</v>
      </c>
      <c r="B36" s="77">
        <v>3542173.15</v>
      </c>
      <c r="C36" s="77">
        <v>12842746.130000001</v>
      </c>
      <c r="D36" s="77">
        <f t="shared" si="2"/>
        <v>16384919.280000001</v>
      </c>
      <c r="E36" s="77">
        <v>13951065.34</v>
      </c>
      <c r="F36" s="77">
        <v>13951065.34</v>
      </c>
      <c r="G36" s="77">
        <f t="shared" si="7"/>
        <v>2433853.9400000013</v>
      </c>
    </row>
    <row r="37" spans="1:7" ht="14.45" customHeight="1" x14ac:dyDescent="0.25">
      <c r="A37" s="88" t="s">
        <v>339</v>
      </c>
      <c r="B37" s="77">
        <v>650000</v>
      </c>
      <c r="C37" s="77">
        <v>540000</v>
      </c>
      <c r="D37" s="77">
        <f t="shared" si="2"/>
        <v>1190000</v>
      </c>
      <c r="E37" s="77">
        <v>1189290</v>
      </c>
      <c r="F37" s="77">
        <v>1189290</v>
      </c>
      <c r="G37" s="77">
        <f t="shared" si="7"/>
        <v>710</v>
      </c>
    </row>
    <row r="38" spans="1:7" x14ac:dyDescent="0.25">
      <c r="A38" s="87" t="s">
        <v>340</v>
      </c>
      <c r="B38" s="86">
        <f t="shared" ref="B38:G38" si="8">SUM(B39:B47)</f>
        <v>10091666.59</v>
      </c>
      <c r="C38" s="86">
        <f t="shared" si="8"/>
        <v>18042138.890000001</v>
      </c>
      <c r="D38" s="86">
        <f t="shared" si="8"/>
        <v>28133805.480000004</v>
      </c>
      <c r="E38" s="86">
        <f t="shared" si="8"/>
        <v>22842722.739999998</v>
      </c>
      <c r="F38" s="86">
        <f t="shared" si="8"/>
        <v>22758278.739999998</v>
      </c>
      <c r="G38" s="86">
        <f t="shared" si="8"/>
        <v>5291082.740000003</v>
      </c>
    </row>
    <row r="39" spans="1:7" x14ac:dyDescent="0.25">
      <c r="A39" s="88" t="s">
        <v>341</v>
      </c>
      <c r="B39" s="77">
        <v>6050000</v>
      </c>
      <c r="C39" s="77">
        <v>-336741.77</v>
      </c>
      <c r="D39" s="77">
        <f>B39+C39</f>
        <v>5713258.2300000004</v>
      </c>
      <c r="E39" s="77">
        <v>5713006.71</v>
      </c>
      <c r="F39" s="77">
        <v>5713006.71</v>
      </c>
      <c r="G39" s="77">
        <f>D39-E39</f>
        <v>251.52000000048429</v>
      </c>
    </row>
    <row r="40" spans="1:7" x14ac:dyDescent="0.25">
      <c r="A40" s="88" t="s">
        <v>342</v>
      </c>
      <c r="B40" s="77">
        <v>0</v>
      </c>
      <c r="C40" s="77">
        <v>0</v>
      </c>
      <c r="D40" s="77">
        <f t="shared" ref="D40:D47" si="9">B40+C40</f>
        <v>0</v>
      </c>
      <c r="E40" s="77">
        <v>0</v>
      </c>
      <c r="F40" s="77">
        <v>0</v>
      </c>
      <c r="G40" s="77">
        <f t="shared" ref="G40:G47" si="10">D40-E40</f>
        <v>0</v>
      </c>
    </row>
    <row r="41" spans="1:7" x14ac:dyDescent="0.25">
      <c r="A41" s="88" t="s">
        <v>343</v>
      </c>
      <c r="B41" s="77">
        <v>41666.589999999997</v>
      </c>
      <c r="C41" s="77">
        <v>2251177.2400000002</v>
      </c>
      <c r="D41" s="77">
        <f t="shared" si="9"/>
        <v>2292843.83</v>
      </c>
      <c r="E41" s="77">
        <v>251177.24</v>
      </c>
      <c r="F41" s="77">
        <v>251177.24</v>
      </c>
      <c r="G41" s="77">
        <f t="shared" si="10"/>
        <v>2041666.59</v>
      </c>
    </row>
    <row r="42" spans="1:7" x14ac:dyDescent="0.25">
      <c r="A42" s="88" t="s">
        <v>344</v>
      </c>
      <c r="B42" s="77">
        <v>4000000</v>
      </c>
      <c r="C42" s="77">
        <v>16127703.42</v>
      </c>
      <c r="D42" s="77">
        <f t="shared" si="9"/>
        <v>20127703.420000002</v>
      </c>
      <c r="E42" s="77">
        <v>16878538.789999999</v>
      </c>
      <c r="F42" s="77">
        <v>16794094.789999999</v>
      </c>
      <c r="G42" s="77">
        <f t="shared" si="10"/>
        <v>3249164.6300000027</v>
      </c>
    </row>
    <row r="43" spans="1:7" x14ac:dyDescent="0.25">
      <c r="A43" s="88" t="s">
        <v>345</v>
      </c>
      <c r="B43" s="77">
        <v>0</v>
      </c>
      <c r="C43" s="77">
        <v>0</v>
      </c>
      <c r="D43" s="77">
        <f t="shared" si="9"/>
        <v>0</v>
      </c>
      <c r="E43" s="77">
        <v>0</v>
      </c>
      <c r="F43" s="77">
        <v>0</v>
      </c>
      <c r="G43" s="77">
        <f t="shared" si="10"/>
        <v>0</v>
      </c>
    </row>
    <row r="44" spans="1:7" x14ac:dyDescent="0.25">
      <c r="A44" s="88" t="s">
        <v>346</v>
      </c>
      <c r="B44" s="77">
        <v>0</v>
      </c>
      <c r="C44" s="77">
        <v>0</v>
      </c>
      <c r="D44" s="77">
        <f t="shared" si="9"/>
        <v>0</v>
      </c>
      <c r="E44" s="77">
        <v>0</v>
      </c>
      <c r="F44" s="77">
        <v>0</v>
      </c>
      <c r="G44" s="77">
        <f t="shared" si="10"/>
        <v>0</v>
      </c>
    </row>
    <row r="45" spans="1:7" x14ac:dyDescent="0.25">
      <c r="A45" s="88" t="s">
        <v>347</v>
      </c>
      <c r="B45" s="77">
        <v>0</v>
      </c>
      <c r="C45" s="77">
        <v>0</v>
      </c>
      <c r="D45" s="77">
        <f t="shared" si="9"/>
        <v>0</v>
      </c>
      <c r="E45" s="77">
        <v>0</v>
      </c>
      <c r="F45" s="77">
        <v>0</v>
      </c>
      <c r="G45" s="77">
        <f t="shared" si="10"/>
        <v>0</v>
      </c>
    </row>
    <row r="46" spans="1:7" x14ac:dyDescent="0.25">
      <c r="A46" s="88" t="s">
        <v>348</v>
      </c>
      <c r="B46" s="77">
        <v>0</v>
      </c>
      <c r="C46" s="77">
        <v>0</v>
      </c>
      <c r="D46" s="77">
        <f t="shared" si="9"/>
        <v>0</v>
      </c>
      <c r="E46" s="77">
        <v>0</v>
      </c>
      <c r="F46" s="77">
        <v>0</v>
      </c>
      <c r="G46" s="77">
        <f t="shared" si="10"/>
        <v>0</v>
      </c>
    </row>
    <row r="47" spans="1:7" x14ac:dyDescent="0.25">
      <c r="A47" s="88" t="s">
        <v>349</v>
      </c>
      <c r="B47" s="77">
        <v>0</v>
      </c>
      <c r="C47" s="77">
        <v>0</v>
      </c>
      <c r="D47" s="77">
        <f t="shared" si="9"/>
        <v>0</v>
      </c>
      <c r="E47" s="77">
        <v>0</v>
      </c>
      <c r="F47" s="77">
        <v>0</v>
      </c>
      <c r="G47" s="77">
        <f t="shared" si="10"/>
        <v>0</v>
      </c>
    </row>
    <row r="48" spans="1:7" x14ac:dyDescent="0.25">
      <c r="A48" s="87" t="s">
        <v>350</v>
      </c>
      <c r="B48" s="86">
        <f t="shared" ref="B48:G48" si="11">SUM(B49:B57)</f>
        <v>715000</v>
      </c>
      <c r="C48" s="86">
        <f t="shared" si="11"/>
        <v>5422770.4199999999</v>
      </c>
      <c r="D48" s="86">
        <f t="shared" si="11"/>
        <v>6137770.4199999999</v>
      </c>
      <c r="E48" s="86">
        <f t="shared" si="11"/>
        <v>3058383.99</v>
      </c>
      <c r="F48" s="86">
        <f t="shared" si="11"/>
        <v>3058383.99</v>
      </c>
      <c r="G48" s="86">
        <f t="shared" si="11"/>
        <v>3079386.4299999997</v>
      </c>
    </row>
    <row r="49" spans="1:7" x14ac:dyDescent="0.25">
      <c r="A49" s="88" t="s">
        <v>351</v>
      </c>
      <c r="B49" s="77">
        <v>640000</v>
      </c>
      <c r="C49" s="77">
        <v>-71991.42</v>
      </c>
      <c r="D49" s="77">
        <f>B49+C49</f>
        <v>568008.57999999996</v>
      </c>
      <c r="E49" s="77">
        <v>495222.66</v>
      </c>
      <c r="F49" s="77">
        <v>495222.66</v>
      </c>
      <c r="G49" s="77">
        <f>D49-E49</f>
        <v>72785.919999999984</v>
      </c>
    </row>
    <row r="50" spans="1:7" x14ac:dyDescent="0.25">
      <c r="A50" s="88" t="s">
        <v>352</v>
      </c>
      <c r="B50" s="77">
        <v>25000</v>
      </c>
      <c r="C50" s="77">
        <v>24706.05</v>
      </c>
      <c r="D50" s="77">
        <f t="shared" ref="D50:D57" si="12">B50+C50</f>
        <v>49706.05</v>
      </c>
      <c r="E50" s="77">
        <v>73706.039999999994</v>
      </c>
      <c r="F50" s="77">
        <v>73706.039999999994</v>
      </c>
      <c r="G50" s="77">
        <f t="shared" ref="G50:G57" si="13">D50-E50</f>
        <v>-23999.989999999991</v>
      </c>
    </row>
    <row r="51" spans="1:7" x14ac:dyDescent="0.25">
      <c r="A51" s="88" t="s">
        <v>353</v>
      </c>
      <c r="B51" s="77">
        <v>0</v>
      </c>
      <c r="C51" s="77">
        <v>30600</v>
      </c>
      <c r="D51" s="77">
        <f t="shared" si="12"/>
        <v>30600</v>
      </c>
      <c r="E51" s="77">
        <v>0</v>
      </c>
      <c r="F51" s="77">
        <v>0</v>
      </c>
      <c r="G51" s="77">
        <f t="shared" si="13"/>
        <v>30600</v>
      </c>
    </row>
    <row r="52" spans="1:7" x14ac:dyDescent="0.25">
      <c r="A52" s="88" t="s">
        <v>354</v>
      </c>
      <c r="B52" s="77">
        <v>0</v>
      </c>
      <c r="C52" s="77">
        <v>1766395.5</v>
      </c>
      <c r="D52" s="77">
        <f t="shared" si="12"/>
        <v>1766395.5</v>
      </c>
      <c r="E52" s="77">
        <v>766395</v>
      </c>
      <c r="F52" s="77">
        <v>766395</v>
      </c>
      <c r="G52" s="77">
        <f t="shared" si="13"/>
        <v>1000000.5</v>
      </c>
    </row>
    <row r="53" spans="1:7" x14ac:dyDescent="0.25">
      <c r="A53" s="88" t="s">
        <v>355</v>
      </c>
      <c r="B53" s="77">
        <v>0</v>
      </c>
      <c r="C53" s="77">
        <v>0</v>
      </c>
      <c r="D53" s="77">
        <f t="shared" si="12"/>
        <v>0</v>
      </c>
      <c r="E53" s="77">
        <v>0</v>
      </c>
      <c r="F53" s="77">
        <v>0</v>
      </c>
      <c r="G53" s="77">
        <f t="shared" si="13"/>
        <v>0</v>
      </c>
    </row>
    <row r="54" spans="1:7" x14ac:dyDescent="0.25">
      <c r="A54" s="88" t="s">
        <v>356</v>
      </c>
      <c r="B54" s="77">
        <v>0</v>
      </c>
      <c r="C54" s="77">
        <v>3643060.29</v>
      </c>
      <c r="D54" s="77">
        <f t="shared" si="12"/>
        <v>3643060.29</v>
      </c>
      <c r="E54" s="77">
        <v>1643060.29</v>
      </c>
      <c r="F54" s="77">
        <v>1643060.29</v>
      </c>
      <c r="G54" s="77">
        <f t="shared" si="13"/>
        <v>2000000</v>
      </c>
    </row>
    <row r="55" spans="1:7" x14ac:dyDescent="0.25">
      <c r="A55" s="88" t="s">
        <v>357</v>
      </c>
      <c r="B55" s="77">
        <v>0</v>
      </c>
      <c r="C55" s="77">
        <v>0</v>
      </c>
      <c r="D55" s="77">
        <f t="shared" si="12"/>
        <v>0</v>
      </c>
      <c r="E55" s="77">
        <v>0</v>
      </c>
      <c r="F55" s="77">
        <v>0</v>
      </c>
      <c r="G55" s="77">
        <f t="shared" si="13"/>
        <v>0</v>
      </c>
    </row>
    <row r="56" spans="1:7" x14ac:dyDescent="0.25">
      <c r="A56" s="88" t="s">
        <v>358</v>
      </c>
      <c r="B56" s="77">
        <v>0</v>
      </c>
      <c r="C56" s="77">
        <v>80000</v>
      </c>
      <c r="D56" s="77">
        <f t="shared" si="12"/>
        <v>80000</v>
      </c>
      <c r="E56" s="77">
        <v>80000</v>
      </c>
      <c r="F56" s="77">
        <v>80000</v>
      </c>
      <c r="G56" s="77">
        <f t="shared" si="13"/>
        <v>0</v>
      </c>
    </row>
    <row r="57" spans="1:7" x14ac:dyDescent="0.25">
      <c r="A57" s="88" t="s">
        <v>359</v>
      </c>
      <c r="B57" s="77">
        <v>50000</v>
      </c>
      <c r="C57" s="77">
        <v>-50000</v>
      </c>
      <c r="D57" s="77">
        <f t="shared" si="12"/>
        <v>0</v>
      </c>
      <c r="E57" s="77">
        <v>0</v>
      </c>
      <c r="F57" s="77">
        <v>0</v>
      </c>
      <c r="G57" s="77">
        <f t="shared" si="13"/>
        <v>0</v>
      </c>
    </row>
    <row r="58" spans="1:7" x14ac:dyDescent="0.25">
      <c r="A58" s="87" t="s">
        <v>360</v>
      </c>
      <c r="B58" s="86">
        <f t="shared" ref="B58:G58" si="14">SUM(B59:B61)</f>
        <v>0</v>
      </c>
      <c r="C58" s="86">
        <f t="shared" si="14"/>
        <v>9898000.0099999998</v>
      </c>
      <c r="D58" s="86">
        <f t="shared" si="14"/>
        <v>9898000.0099999998</v>
      </c>
      <c r="E58" s="86">
        <f t="shared" si="14"/>
        <v>0</v>
      </c>
      <c r="F58" s="86">
        <f t="shared" si="14"/>
        <v>0</v>
      </c>
      <c r="G58" s="86">
        <f t="shared" si="14"/>
        <v>9898000.0099999998</v>
      </c>
    </row>
    <row r="59" spans="1:7" x14ac:dyDescent="0.25">
      <c r="A59" s="88" t="s">
        <v>361</v>
      </c>
      <c r="B59" s="77">
        <v>0</v>
      </c>
      <c r="C59" s="77">
        <v>9898000.0099999998</v>
      </c>
      <c r="D59" s="77">
        <f>B59+C59</f>
        <v>9898000.0099999998</v>
      </c>
      <c r="E59" s="77">
        <v>0</v>
      </c>
      <c r="F59" s="77">
        <v>0</v>
      </c>
      <c r="G59" s="77">
        <f>D59-E59</f>
        <v>9898000.0099999998</v>
      </c>
    </row>
    <row r="60" spans="1:7" x14ac:dyDescent="0.25">
      <c r="A60" s="88" t="s">
        <v>362</v>
      </c>
      <c r="B60" s="77">
        <v>0</v>
      </c>
      <c r="C60" s="77">
        <v>0</v>
      </c>
      <c r="D60" s="77">
        <f t="shared" ref="D60:D61" si="15">B60+C60</f>
        <v>0</v>
      </c>
      <c r="E60" s="77">
        <v>0</v>
      </c>
      <c r="F60" s="77">
        <v>0</v>
      </c>
      <c r="G60" s="77">
        <f t="shared" ref="G60:G61" si="16">D60-E60</f>
        <v>0</v>
      </c>
    </row>
    <row r="61" spans="1:7" x14ac:dyDescent="0.25">
      <c r="A61" s="88" t="s">
        <v>363</v>
      </c>
      <c r="B61" s="77">
        <v>0</v>
      </c>
      <c r="C61" s="77">
        <v>0</v>
      </c>
      <c r="D61" s="77">
        <f t="shared" si="15"/>
        <v>0</v>
      </c>
      <c r="E61" s="77">
        <v>0</v>
      </c>
      <c r="F61" s="77">
        <v>0</v>
      </c>
      <c r="G61" s="77">
        <f t="shared" si="16"/>
        <v>0</v>
      </c>
    </row>
    <row r="62" spans="1:7" x14ac:dyDescent="0.25">
      <c r="A62" s="87" t="s">
        <v>364</v>
      </c>
      <c r="B62" s="86">
        <f t="shared" ref="B62:G62" si="17">SUM(B63:B67,B69:B70)</f>
        <v>225022.78</v>
      </c>
      <c r="C62" s="86">
        <f t="shared" si="17"/>
        <v>-225022.78</v>
      </c>
      <c r="D62" s="86">
        <f t="shared" si="17"/>
        <v>0</v>
      </c>
      <c r="E62" s="86">
        <f t="shared" si="17"/>
        <v>0</v>
      </c>
      <c r="F62" s="86">
        <f t="shared" si="17"/>
        <v>0</v>
      </c>
      <c r="G62" s="86">
        <f t="shared" si="17"/>
        <v>0</v>
      </c>
    </row>
    <row r="63" spans="1:7" x14ac:dyDescent="0.25">
      <c r="A63" s="88" t="s">
        <v>365</v>
      </c>
      <c r="B63" s="77">
        <v>0</v>
      </c>
      <c r="C63" s="77">
        <v>0</v>
      </c>
      <c r="D63" s="77">
        <f>B63+C63</f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366</v>
      </c>
      <c r="B64" s="77">
        <v>0</v>
      </c>
      <c r="C64" s="77">
        <v>0</v>
      </c>
      <c r="D64" s="77">
        <f t="shared" ref="D64:D82" si="18">B64+C64</f>
        <v>0</v>
      </c>
      <c r="E64" s="77">
        <v>0</v>
      </c>
      <c r="F64" s="77">
        <v>0</v>
      </c>
      <c r="G64" s="77">
        <f t="shared" ref="G64:G70" si="19">D64-E64</f>
        <v>0</v>
      </c>
    </row>
    <row r="65" spans="1:7" x14ac:dyDescent="0.25">
      <c r="A65" s="88" t="s">
        <v>367</v>
      </c>
      <c r="B65" s="77">
        <v>0</v>
      </c>
      <c r="C65" s="77">
        <v>0</v>
      </c>
      <c r="D65" s="77">
        <f t="shared" si="18"/>
        <v>0</v>
      </c>
      <c r="E65" s="77">
        <v>0</v>
      </c>
      <c r="F65" s="77">
        <v>0</v>
      </c>
      <c r="G65" s="77">
        <f t="shared" si="19"/>
        <v>0</v>
      </c>
    </row>
    <row r="66" spans="1:7" x14ac:dyDescent="0.25">
      <c r="A66" s="88" t="s">
        <v>368</v>
      </c>
      <c r="B66" s="77">
        <v>0</v>
      </c>
      <c r="C66" s="77">
        <v>0</v>
      </c>
      <c r="D66" s="77">
        <f t="shared" si="18"/>
        <v>0</v>
      </c>
      <c r="E66" s="77">
        <v>0</v>
      </c>
      <c r="F66" s="77">
        <v>0</v>
      </c>
      <c r="G66" s="77">
        <f t="shared" si="19"/>
        <v>0</v>
      </c>
    </row>
    <row r="67" spans="1:7" x14ac:dyDescent="0.25">
      <c r="A67" s="88" t="s">
        <v>369</v>
      </c>
      <c r="B67" s="77">
        <v>0</v>
      </c>
      <c r="C67" s="77">
        <v>0</v>
      </c>
      <c r="D67" s="77">
        <f t="shared" si="18"/>
        <v>0</v>
      </c>
      <c r="E67" s="77">
        <v>0</v>
      </c>
      <c r="F67" s="77">
        <v>0</v>
      </c>
      <c r="G67" s="77">
        <f t="shared" si="19"/>
        <v>0</v>
      </c>
    </row>
    <row r="68" spans="1:7" x14ac:dyDescent="0.25">
      <c r="A68" s="88" t="s">
        <v>370</v>
      </c>
      <c r="B68" s="77">
        <v>0</v>
      </c>
      <c r="C68" s="77">
        <v>0</v>
      </c>
      <c r="D68" s="77">
        <f t="shared" si="18"/>
        <v>0</v>
      </c>
      <c r="E68" s="77">
        <v>0</v>
      </c>
      <c r="F68" s="77">
        <v>0</v>
      </c>
      <c r="G68" s="77">
        <f t="shared" si="19"/>
        <v>0</v>
      </c>
    </row>
    <row r="69" spans="1:7" x14ac:dyDescent="0.25">
      <c r="A69" s="88" t="s">
        <v>371</v>
      </c>
      <c r="B69" s="77">
        <v>0</v>
      </c>
      <c r="C69" s="77">
        <v>0</v>
      </c>
      <c r="D69" s="77">
        <f t="shared" si="18"/>
        <v>0</v>
      </c>
      <c r="E69" s="77">
        <v>0</v>
      </c>
      <c r="F69" s="77">
        <v>0</v>
      </c>
      <c r="G69" s="77">
        <f t="shared" si="19"/>
        <v>0</v>
      </c>
    </row>
    <row r="70" spans="1:7" x14ac:dyDescent="0.25">
      <c r="A70" s="88" t="s">
        <v>372</v>
      </c>
      <c r="B70" s="77">
        <v>225022.78</v>
      </c>
      <c r="C70" s="77">
        <v>-225022.78</v>
      </c>
      <c r="D70" s="77">
        <f t="shared" si="18"/>
        <v>0</v>
      </c>
      <c r="E70" s="77">
        <v>0</v>
      </c>
      <c r="F70" s="77">
        <v>0</v>
      </c>
      <c r="G70" s="77">
        <f t="shared" si="19"/>
        <v>0</v>
      </c>
    </row>
    <row r="71" spans="1:7" x14ac:dyDescent="0.25">
      <c r="A71" s="87" t="s">
        <v>373</v>
      </c>
      <c r="B71" s="86">
        <f t="shared" ref="B71:G71" si="20">SUM(B72:B74)</f>
        <v>0</v>
      </c>
      <c r="C71" s="86">
        <f t="shared" si="20"/>
        <v>1042000</v>
      </c>
      <c r="D71" s="86">
        <f t="shared" si="20"/>
        <v>1042000</v>
      </c>
      <c r="E71" s="86">
        <f t="shared" si="20"/>
        <v>1042000</v>
      </c>
      <c r="F71" s="86">
        <f t="shared" si="20"/>
        <v>1042000</v>
      </c>
      <c r="G71" s="86">
        <f t="shared" si="20"/>
        <v>0</v>
      </c>
    </row>
    <row r="72" spans="1:7" x14ac:dyDescent="0.25">
      <c r="A72" s="88" t="s">
        <v>374</v>
      </c>
      <c r="B72" s="77">
        <v>0</v>
      </c>
      <c r="C72" s="77">
        <v>0</v>
      </c>
      <c r="D72" s="77">
        <f t="shared" si="18"/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375</v>
      </c>
      <c r="B73" s="77">
        <v>0</v>
      </c>
      <c r="C73" s="77">
        <v>0</v>
      </c>
      <c r="D73" s="77">
        <f t="shared" si="18"/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376</v>
      </c>
      <c r="B74" s="77">
        <v>0</v>
      </c>
      <c r="C74" s="77">
        <v>1042000</v>
      </c>
      <c r="D74" s="77">
        <f t="shared" si="18"/>
        <v>1042000</v>
      </c>
      <c r="E74" s="77">
        <v>1042000</v>
      </c>
      <c r="F74" s="77">
        <v>1042000</v>
      </c>
      <c r="G74" s="77">
        <f t="shared" si="21"/>
        <v>0</v>
      </c>
    </row>
    <row r="75" spans="1:7" x14ac:dyDescent="0.25">
      <c r="A75" s="87" t="s">
        <v>377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378</v>
      </c>
      <c r="B76" s="77">
        <v>0</v>
      </c>
      <c r="C76" s="77">
        <v>0</v>
      </c>
      <c r="D76" s="77">
        <f t="shared" si="18"/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379</v>
      </c>
      <c r="B77" s="77">
        <v>0</v>
      </c>
      <c r="C77" s="77">
        <v>0</v>
      </c>
      <c r="D77" s="77">
        <f t="shared" si="18"/>
        <v>0</v>
      </c>
      <c r="E77" s="77">
        <v>0</v>
      </c>
      <c r="F77" s="77">
        <v>0</v>
      </c>
      <c r="G77" s="77">
        <f t="shared" ref="G77:G82" si="23">D77-E77</f>
        <v>0</v>
      </c>
    </row>
    <row r="78" spans="1:7" x14ac:dyDescent="0.25">
      <c r="A78" s="88" t="s">
        <v>380</v>
      </c>
      <c r="B78" s="77">
        <v>0</v>
      </c>
      <c r="C78" s="77">
        <v>0</v>
      </c>
      <c r="D78" s="77">
        <f t="shared" si="18"/>
        <v>0</v>
      </c>
      <c r="E78" s="77">
        <v>0</v>
      </c>
      <c r="F78" s="77">
        <v>0</v>
      </c>
      <c r="G78" s="77">
        <f t="shared" si="23"/>
        <v>0</v>
      </c>
    </row>
    <row r="79" spans="1:7" x14ac:dyDescent="0.25">
      <c r="A79" s="88" t="s">
        <v>381</v>
      </c>
      <c r="B79" s="77">
        <v>0</v>
      </c>
      <c r="C79" s="77">
        <v>0</v>
      </c>
      <c r="D79" s="77">
        <f t="shared" si="18"/>
        <v>0</v>
      </c>
      <c r="E79" s="77">
        <v>0</v>
      </c>
      <c r="F79" s="77">
        <v>0</v>
      </c>
      <c r="G79" s="77">
        <f t="shared" si="23"/>
        <v>0</v>
      </c>
    </row>
    <row r="80" spans="1:7" x14ac:dyDescent="0.25">
      <c r="A80" s="88" t="s">
        <v>382</v>
      </c>
      <c r="B80" s="77">
        <v>0</v>
      </c>
      <c r="C80" s="77">
        <v>0</v>
      </c>
      <c r="D80" s="77">
        <f t="shared" si="18"/>
        <v>0</v>
      </c>
      <c r="E80" s="77">
        <v>0</v>
      </c>
      <c r="F80" s="77">
        <v>0</v>
      </c>
      <c r="G80" s="77">
        <f t="shared" si="23"/>
        <v>0</v>
      </c>
    </row>
    <row r="81" spans="1:7" x14ac:dyDescent="0.25">
      <c r="A81" s="88" t="s">
        <v>383</v>
      </c>
      <c r="B81" s="77">
        <v>0</v>
      </c>
      <c r="C81" s="77">
        <v>0</v>
      </c>
      <c r="D81" s="77">
        <f t="shared" si="18"/>
        <v>0</v>
      </c>
      <c r="E81" s="77">
        <v>0</v>
      </c>
      <c r="F81" s="77">
        <v>0</v>
      </c>
      <c r="G81" s="77">
        <f t="shared" si="23"/>
        <v>0</v>
      </c>
    </row>
    <row r="82" spans="1:7" x14ac:dyDescent="0.25">
      <c r="A82" s="88" t="s">
        <v>384</v>
      </c>
      <c r="B82" s="77">
        <v>0</v>
      </c>
      <c r="C82" s="77">
        <v>0</v>
      </c>
      <c r="D82" s="77">
        <f t="shared" si="18"/>
        <v>0</v>
      </c>
      <c r="E82" s="77">
        <v>0</v>
      </c>
      <c r="F82" s="77">
        <v>0</v>
      </c>
      <c r="G82" s="77">
        <f t="shared" si="2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385</v>
      </c>
      <c r="B84" s="86">
        <f t="shared" ref="B84:G84" si="24">SUM(B85,B93,B103,B113,B123,B133,B137,B146,B150)</f>
        <v>39335692</v>
      </c>
      <c r="C84" s="86">
        <f t="shared" si="24"/>
        <v>81367269.959999993</v>
      </c>
      <c r="D84" s="86">
        <f t="shared" si="24"/>
        <v>120702961.96000001</v>
      </c>
      <c r="E84" s="86">
        <f t="shared" si="24"/>
        <v>88639545.370000005</v>
      </c>
      <c r="F84" s="86">
        <f t="shared" si="24"/>
        <v>87572689.099999994</v>
      </c>
      <c r="G84" s="86">
        <f t="shared" si="24"/>
        <v>32063416.590000004</v>
      </c>
    </row>
    <row r="85" spans="1:7" x14ac:dyDescent="0.25">
      <c r="A85" s="87" t="s">
        <v>312</v>
      </c>
      <c r="B85" s="86">
        <f t="shared" ref="B85:G85" si="25">SUM(B86:B92)</f>
        <v>9450772.7000000011</v>
      </c>
      <c r="C85" s="86">
        <f t="shared" si="25"/>
        <v>253314.09000000003</v>
      </c>
      <c r="D85" s="86">
        <f>SUM(D86:D92)</f>
        <v>9704086.790000001</v>
      </c>
      <c r="E85" s="86">
        <f t="shared" si="25"/>
        <v>9545795.8699999992</v>
      </c>
      <c r="F85" s="86">
        <f t="shared" si="25"/>
        <v>8769093.7400000002</v>
      </c>
      <c r="G85" s="86">
        <f t="shared" si="25"/>
        <v>158290.92000000004</v>
      </c>
    </row>
    <row r="86" spans="1:7" x14ac:dyDescent="0.25">
      <c r="A86" s="88" t="s">
        <v>313</v>
      </c>
      <c r="B86" s="77">
        <v>7237143.9800000004</v>
      </c>
      <c r="C86" s="77">
        <v>5300.92</v>
      </c>
      <c r="D86" s="77">
        <f>B86+C86</f>
        <v>7242444.9000000004</v>
      </c>
      <c r="E86" s="77">
        <v>7242444.9000000004</v>
      </c>
      <c r="F86" s="77">
        <v>7242444.9000000004</v>
      </c>
      <c r="G86" s="77">
        <f>D86-E86</f>
        <v>0</v>
      </c>
    </row>
    <row r="87" spans="1:7" x14ac:dyDescent="0.25">
      <c r="A87" s="88" t="s">
        <v>314</v>
      </c>
      <c r="B87" s="77">
        <v>0</v>
      </c>
      <c r="C87" s="77">
        <v>166870</v>
      </c>
      <c r="D87" s="77">
        <f t="shared" ref="D87:D149" si="26">B87+C87</f>
        <v>166870</v>
      </c>
      <c r="E87" s="77">
        <v>102400</v>
      </c>
      <c r="F87" s="77">
        <v>102400</v>
      </c>
      <c r="G87" s="77">
        <f t="shared" ref="G87:G92" si="27">D87-E87</f>
        <v>64470</v>
      </c>
    </row>
    <row r="88" spans="1:7" x14ac:dyDescent="0.25">
      <c r="A88" s="88" t="s">
        <v>315</v>
      </c>
      <c r="B88" s="77">
        <v>1365984.31</v>
      </c>
      <c r="C88" s="77">
        <v>288652.95</v>
      </c>
      <c r="D88" s="77">
        <f t="shared" si="26"/>
        <v>1654637.26</v>
      </c>
      <c r="E88" s="77">
        <v>1560916.78</v>
      </c>
      <c r="F88" s="77">
        <v>1343101.14</v>
      </c>
      <c r="G88" s="77">
        <f t="shared" si="27"/>
        <v>93720.479999999981</v>
      </c>
    </row>
    <row r="89" spans="1:7" x14ac:dyDescent="0.25">
      <c r="A89" s="88" t="s">
        <v>316</v>
      </c>
      <c r="B89" s="77">
        <v>174549.08</v>
      </c>
      <c r="C89" s="77">
        <v>-174549.08</v>
      </c>
      <c r="D89" s="77">
        <f t="shared" si="26"/>
        <v>0</v>
      </c>
      <c r="E89" s="77">
        <v>0</v>
      </c>
      <c r="F89" s="77">
        <v>0</v>
      </c>
      <c r="G89" s="77">
        <f t="shared" si="27"/>
        <v>0</v>
      </c>
    </row>
    <row r="90" spans="1:7" x14ac:dyDescent="0.25">
      <c r="A90" s="88" t="s">
        <v>317</v>
      </c>
      <c r="B90" s="77">
        <v>673095.33</v>
      </c>
      <c r="C90" s="77">
        <v>-32960.699999999997</v>
      </c>
      <c r="D90" s="77">
        <f t="shared" si="26"/>
        <v>640134.63</v>
      </c>
      <c r="E90" s="77">
        <v>640034.18999999994</v>
      </c>
      <c r="F90" s="77">
        <v>81147.7</v>
      </c>
      <c r="G90" s="77">
        <f t="shared" si="27"/>
        <v>100.44000000006054</v>
      </c>
    </row>
    <row r="91" spans="1:7" x14ac:dyDescent="0.25">
      <c r="A91" s="88" t="s">
        <v>318</v>
      </c>
      <c r="B91" s="77">
        <v>0</v>
      </c>
      <c r="C91" s="77">
        <v>0</v>
      </c>
      <c r="D91" s="77">
        <f t="shared" si="26"/>
        <v>0</v>
      </c>
      <c r="E91" s="77">
        <v>0</v>
      </c>
      <c r="F91" s="77">
        <v>0</v>
      </c>
      <c r="G91" s="77">
        <f t="shared" si="27"/>
        <v>0</v>
      </c>
    </row>
    <row r="92" spans="1:7" x14ac:dyDescent="0.25">
      <c r="A92" s="88" t="s">
        <v>319</v>
      </c>
      <c r="B92" s="77">
        <v>0</v>
      </c>
      <c r="C92" s="77">
        <v>0</v>
      </c>
      <c r="D92" s="77">
        <f t="shared" si="26"/>
        <v>0</v>
      </c>
      <c r="E92" s="77">
        <v>0</v>
      </c>
      <c r="F92" s="77">
        <v>0</v>
      </c>
      <c r="G92" s="77">
        <f t="shared" si="27"/>
        <v>0</v>
      </c>
    </row>
    <row r="93" spans="1:7" x14ac:dyDescent="0.25">
      <c r="A93" s="87" t="s">
        <v>320</v>
      </c>
      <c r="B93" s="86">
        <f t="shared" ref="B93:G93" si="28">SUM(B94:B102)</f>
        <v>1240000</v>
      </c>
      <c r="C93" s="86">
        <f t="shared" si="28"/>
        <v>1619942.22</v>
      </c>
      <c r="D93" s="86">
        <f>SUM(D94:D102)</f>
        <v>2859942.2199999997</v>
      </c>
      <c r="E93" s="86">
        <f t="shared" si="28"/>
        <v>2808803.02</v>
      </c>
      <c r="F93" s="86">
        <f t="shared" si="28"/>
        <v>2768648.88</v>
      </c>
      <c r="G93" s="86">
        <f t="shared" si="28"/>
        <v>51139.200000000055</v>
      </c>
    </row>
    <row r="94" spans="1:7" x14ac:dyDescent="0.25">
      <c r="A94" s="88" t="s">
        <v>321</v>
      </c>
      <c r="B94" s="77">
        <v>75000</v>
      </c>
      <c r="C94" s="77">
        <v>-63780.68</v>
      </c>
      <c r="D94" s="77">
        <f t="shared" si="26"/>
        <v>11219.32</v>
      </c>
      <c r="E94" s="77">
        <v>11219.32</v>
      </c>
      <c r="F94" s="77">
        <v>11219.32</v>
      </c>
      <c r="G94" s="77">
        <f>D94-E94</f>
        <v>0</v>
      </c>
    </row>
    <row r="95" spans="1:7" x14ac:dyDescent="0.25">
      <c r="A95" s="88" t="s">
        <v>322</v>
      </c>
      <c r="B95" s="77">
        <v>145000</v>
      </c>
      <c r="C95" s="77">
        <v>246190.72</v>
      </c>
      <c r="D95" s="77">
        <f t="shared" si="26"/>
        <v>391190.72</v>
      </c>
      <c r="E95" s="77">
        <v>356064.92</v>
      </c>
      <c r="F95" s="77">
        <v>356064.92</v>
      </c>
      <c r="G95" s="77">
        <f t="shared" ref="G95:G102" si="29">D95-E95</f>
        <v>35125.799999999988</v>
      </c>
    </row>
    <row r="96" spans="1:7" x14ac:dyDescent="0.25">
      <c r="A96" s="88" t="s">
        <v>323</v>
      </c>
      <c r="B96" s="77">
        <v>0</v>
      </c>
      <c r="C96" s="77">
        <v>0</v>
      </c>
      <c r="D96" s="77">
        <f t="shared" si="26"/>
        <v>0</v>
      </c>
      <c r="E96" s="77">
        <v>0</v>
      </c>
      <c r="F96" s="77">
        <v>0</v>
      </c>
      <c r="G96" s="77">
        <f t="shared" si="29"/>
        <v>0</v>
      </c>
    </row>
    <row r="97" spans="1:7" x14ac:dyDescent="0.25">
      <c r="A97" s="88" t="s">
        <v>324</v>
      </c>
      <c r="B97" s="77">
        <v>70000</v>
      </c>
      <c r="C97" s="77">
        <v>60677.87</v>
      </c>
      <c r="D97" s="77">
        <f t="shared" si="26"/>
        <v>130677.87</v>
      </c>
      <c r="E97" s="77">
        <v>128821.8</v>
      </c>
      <c r="F97" s="77">
        <v>88667.66</v>
      </c>
      <c r="G97" s="77">
        <f t="shared" si="29"/>
        <v>1856.0699999999924</v>
      </c>
    </row>
    <row r="98" spans="1:7" x14ac:dyDescent="0.25">
      <c r="A98" s="90" t="s">
        <v>325</v>
      </c>
      <c r="B98" s="77">
        <v>15000</v>
      </c>
      <c r="C98" s="77">
        <v>-4109.8599999999997</v>
      </c>
      <c r="D98" s="77">
        <f t="shared" si="26"/>
        <v>10890.14</v>
      </c>
      <c r="E98" s="77">
        <v>10890.14</v>
      </c>
      <c r="F98" s="77">
        <v>10890.14</v>
      </c>
      <c r="G98" s="77">
        <f t="shared" si="29"/>
        <v>0</v>
      </c>
    </row>
    <row r="99" spans="1:7" x14ac:dyDescent="0.25">
      <c r="A99" s="88" t="s">
        <v>326</v>
      </c>
      <c r="B99" s="77">
        <v>650000</v>
      </c>
      <c r="C99" s="77">
        <v>1526898.69</v>
      </c>
      <c r="D99" s="77">
        <f t="shared" si="26"/>
        <v>2176898.69</v>
      </c>
      <c r="E99" s="77">
        <v>2162741.36</v>
      </c>
      <c r="F99" s="77">
        <v>2162741.36</v>
      </c>
      <c r="G99" s="77">
        <f t="shared" si="29"/>
        <v>14157.330000000075</v>
      </c>
    </row>
    <row r="100" spans="1:7" x14ac:dyDescent="0.25">
      <c r="A100" s="88" t="s">
        <v>327</v>
      </c>
      <c r="B100" s="77">
        <v>285000</v>
      </c>
      <c r="C100" s="77">
        <v>-145934.51999999999</v>
      </c>
      <c r="D100" s="77">
        <f t="shared" si="26"/>
        <v>139065.48000000001</v>
      </c>
      <c r="E100" s="77">
        <v>139065.48000000001</v>
      </c>
      <c r="F100" s="77">
        <v>139065.48000000001</v>
      </c>
      <c r="G100" s="77">
        <f t="shared" si="29"/>
        <v>0</v>
      </c>
    </row>
    <row r="101" spans="1:7" x14ac:dyDescent="0.25">
      <c r="A101" s="88" t="s">
        <v>328</v>
      </c>
      <c r="B101" s="77">
        <v>0</v>
      </c>
      <c r="C101" s="77">
        <v>0</v>
      </c>
      <c r="D101" s="77">
        <f t="shared" si="26"/>
        <v>0</v>
      </c>
      <c r="E101" s="77">
        <v>0</v>
      </c>
      <c r="F101" s="77">
        <v>0</v>
      </c>
      <c r="G101" s="77">
        <f t="shared" si="29"/>
        <v>0</v>
      </c>
    </row>
    <row r="102" spans="1:7" x14ac:dyDescent="0.25">
      <c r="A102" s="88" t="s">
        <v>329</v>
      </c>
      <c r="B102" s="77">
        <v>0</v>
      </c>
      <c r="C102" s="77">
        <v>0</v>
      </c>
      <c r="D102" s="77">
        <f t="shared" si="26"/>
        <v>0</v>
      </c>
      <c r="E102" s="77">
        <v>0</v>
      </c>
      <c r="F102" s="77">
        <v>0</v>
      </c>
      <c r="G102" s="77">
        <f t="shared" si="29"/>
        <v>0</v>
      </c>
    </row>
    <row r="103" spans="1:7" x14ac:dyDescent="0.25">
      <c r="A103" s="87" t="s">
        <v>330</v>
      </c>
      <c r="B103" s="86">
        <f t="shared" ref="B103:G103" si="30">SUM(B104:B112)</f>
        <v>1809865.4</v>
      </c>
      <c r="C103" s="86">
        <f t="shared" si="30"/>
        <v>2401746.7900000005</v>
      </c>
      <c r="D103" s="86">
        <f t="shared" si="30"/>
        <v>4211612.1900000004</v>
      </c>
      <c r="E103" s="86">
        <f t="shared" si="30"/>
        <v>3464474.3200000003</v>
      </c>
      <c r="F103" s="86">
        <f t="shared" si="30"/>
        <v>3464474.3200000003</v>
      </c>
      <c r="G103" s="86">
        <f t="shared" si="30"/>
        <v>747137.87</v>
      </c>
    </row>
    <row r="104" spans="1:7" x14ac:dyDescent="0.25">
      <c r="A104" s="88" t="s">
        <v>331</v>
      </c>
      <c r="B104" s="77">
        <v>1374865.4</v>
      </c>
      <c r="C104" s="77">
        <v>-240862.4</v>
      </c>
      <c r="D104" s="77">
        <f t="shared" si="26"/>
        <v>1134003</v>
      </c>
      <c r="E104" s="77">
        <v>1134003</v>
      </c>
      <c r="F104" s="77">
        <v>1134003</v>
      </c>
      <c r="G104" s="77">
        <f>D104-E104</f>
        <v>0</v>
      </c>
    </row>
    <row r="105" spans="1:7" x14ac:dyDescent="0.25">
      <c r="A105" s="88" t="s">
        <v>332</v>
      </c>
      <c r="B105" s="77">
        <v>0</v>
      </c>
      <c r="C105" s="77">
        <v>1740433.36</v>
      </c>
      <c r="D105" s="77">
        <f t="shared" si="26"/>
        <v>1740433.36</v>
      </c>
      <c r="E105" s="77">
        <v>1270579.08</v>
      </c>
      <c r="F105" s="77">
        <v>1270579.08</v>
      </c>
      <c r="G105" s="77">
        <f t="shared" ref="G105:G112" si="31">D105-E105</f>
        <v>469854.28</v>
      </c>
    </row>
    <row r="106" spans="1:7" x14ac:dyDescent="0.25">
      <c r="A106" s="88" t="s">
        <v>333</v>
      </c>
      <c r="B106" s="77">
        <v>0</v>
      </c>
      <c r="C106" s="77">
        <v>756395.94</v>
      </c>
      <c r="D106" s="77">
        <f t="shared" si="26"/>
        <v>756395.94</v>
      </c>
      <c r="E106" s="77">
        <v>495408.31</v>
      </c>
      <c r="F106" s="77">
        <v>495408.31</v>
      </c>
      <c r="G106" s="77">
        <f t="shared" si="31"/>
        <v>260987.62999999995</v>
      </c>
    </row>
    <row r="107" spans="1:7" x14ac:dyDescent="0.25">
      <c r="A107" s="88" t="s">
        <v>334</v>
      </c>
      <c r="B107" s="77">
        <v>100000</v>
      </c>
      <c r="C107" s="77">
        <v>-74736.759999999995</v>
      </c>
      <c r="D107" s="77">
        <f t="shared" si="26"/>
        <v>25263.240000000005</v>
      </c>
      <c r="E107" s="77">
        <v>25263.24</v>
      </c>
      <c r="F107" s="77">
        <v>25263.24</v>
      </c>
      <c r="G107" s="77">
        <f t="shared" si="31"/>
        <v>0</v>
      </c>
    </row>
    <row r="108" spans="1:7" x14ac:dyDescent="0.25">
      <c r="A108" s="88" t="s">
        <v>335</v>
      </c>
      <c r="B108" s="77">
        <v>285000</v>
      </c>
      <c r="C108" s="77">
        <v>198846.65</v>
      </c>
      <c r="D108" s="77">
        <f t="shared" si="26"/>
        <v>483846.65</v>
      </c>
      <c r="E108" s="77">
        <v>477895.09</v>
      </c>
      <c r="F108" s="77">
        <v>477895.09</v>
      </c>
      <c r="G108" s="77">
        <f t="shared" si="31"/>
        <v>5951.5599999999977</v>
      </c>
    </row>
    <row r="109" spans="1:7" x14ac:dyDescent="0.25">
      <c r="A109" s="88" t="s">
        <v>336</v>
      </c>
      <c r="B109" s="77">
        <v>15000</v>
      </c>
      <c r="C109" s="77">
        <v>-15000</v>
      </c>
      <c r="D109" s="77">
        <f t="shared" si="26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337</v>
      </c>
      <c r="B110" s="77">
        <v>35000</v>
      </c>
      <c r="C110" s="77">
        <v>-25330</v>
      </c>
      <c r="D110" s="77">
        <f t="shared" si="26"/>
        <v>9670</v>
      </c>
      <c r="E110" s="77">
        <v>9670</v>
      </c>
      <c r="F110" s="77">
        <v>9670</v>
      </c>
      <c r="G110" s="77">
        <f t="shared" si="31"/>
        <v>0</v>
      </c>
    </row>
    <row r="111" spans="1:7" x14ac:dyDescent="0.25">
      <c r="A111" s="88" t="s">
        <v>338</v>
      </c>
      <c r="B111" s="77">
        <v>0</v>
      </c>
      <c r="C111" s="77">
        <v>62000</v>
      </c>
      <c r="D111" s="77">
        <f t="shared" si="26"/>
        <v>62000</v>
      </c>
      <c r="E111" s="77">
        <v>51655.6</v>
      </c>
      <c r="F111" s="77">
        <v>51655.6</v>
      </c>
      <c r="G111" s="77">
        <f t="shared" si="31"/>
        <v>10344.400000000001</v>
      </c>
    </row>
    <row r="112" spans="1:7" x14ac:dyDescent="0.25">
      <c r="A112" s="88" t="s">
        <v>339</v>
      </c>
      <c r="B112" s="77">
        <v>0</v>
      </c>
      <c r="C112" s="77">
        <v>0</v>
      </c>
      <c r="D112" s="77">
        <f t="shared" si="26"/>
        <v>0</v>
      </c>
      <c r="E112" s="77">
        <v>0</v>
      </c>
      <c r="F112" s="77">
        <v>0</v>
      </c>
      <c r="G112" s="77">
        <f t="shared" si="31"/>
        <v>0</v>
      </c>
    </row>
    <row r="113" spans="1:7" x14ac:dyDescent="0.25">
      <c r="A113" s="87" t="s">
        <v>340</v>
      </c>
      <c r="B113" s="86">
        <f t="shared" ref="B113:G113" si="32">SUM(B114:B122)</f>
        <v>7210250.9000000004</v>
      </c>
      <c r="C113" s="86">
        <f t="shared" si="32"/>
        <v>9462174.4499999993</v>
      </c>
      <c r="D113" s="86">
        <f t="shared" si="32"/>
        <v>16672425.35</v>
      </c>
      <c r="E113" s="86">
        <f t="shared" si="32"/>
        <v>12504991.859999999</v>
      </c>
      <c r="F113" s="86">
        <f t="shared" si="32"/>
        <v>12254991.859999999</v>
      </c>
      <c r="G113" s="86">
        <f t="shared" si="32"/>
        <v>4167433.49</v>
      </c>
    </row>
    <row r="114" spans="1:7" x14ac:dyDescent="0.25">
      <c r="A114" s="88" t="s">
        <v>341</v>
      </c>
      <c r="B114" s="77">
        <v>0</v>
      </c>
      <c r="C114" s="77">
        <v>0</v>
      </c>
      <c r="D114" s="77">
        <f t="shared" si="26"/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342</v>
      </c>
      <c r="B115" s="77">
        <v>0</v>
      </c>
      <c r="C115" s="77">
        <v>0</v>
      </c>
      <c r="D115" s="77">
        <f t="shared" si="26"/>
        <v>0</v>
      </c>
      <c r="E115" s="77">
        <v>0</v>
      </c>
      <c r="F115" s="77">
        <v>0</v>
      </c>
      <c r="G115" s="77">
        <f t="shared" ref="G115:G122" si="33">D115-E115</f>
        <v>0</v>
      </c>
    </row>
    <row r="116" spans="1:7" x14ac:dyDescent="0.25">
      <c r="A116" s="88" t="s">
        <v>343</v>
      </c>
      <c r="B116" s="77">
        <v>2410250.9</v>
      </c>
      <c r="C116" s="77">
        <v>1167441.8600000001</v>
      </c>
      <c r="D116" s="77">
        <f t="shared" si="26"/>
        <v>3577692.76</v>
      </c>
      <c r="E116" s="77">
        <v>3577692.76</v>
      </c>
      <c r="F116" s="77">
        <v>3577692.76</v>
      </c>
      <c r="G116" s="77">
        <f t="shared" si="33"/>
        <v>0</v>
      </c>
    </row>
    <row r="117" spans="1:7" x14ac:dyDescent="0.25">
      <c r="A117" s="88" t="s">
        <v>344</v>
      </c>
      <c r="B117" s="77">
        <v>4800000</v>
      </c>
      <c r="C117" s="77">
        <v>8294732.5899999999</v>
      </c>
      <c r="D117" s="77">
        <f t="shared" si="26"/>
        <v>13094732.59</v>
      </c>
      <c r="E117" s="77">
        <v>8927299.0999999996</v>
      </c>
      <c r="F117" s="77">
        <v>8677299.0999999996</v>
      </c>
      <c r="G117" s="77">
        <f t="shared" si="33"/>
        <v>4167433.49</v>
      </c>
    </row>
    <row r="118" spans="1:7" x14ac:dyDescent="0.25">
      <c r="A118" s="88" t="s">
        <v>345</v>
      </c>
      <c r="B118" s="77">
        <v>0</v>
      </c>
      <c r="C118" s="77">
        <v>0</v>
      </c>
      <c r="D118" s="77">
        <f t="shared" si="26"/>
        <v>0</v>
      </c>
      <c r="E118" s="77">
        <v>0</v>
      </c>
      <c r="F118" s="77">
        <v>0</v>
      </c>
      <c r="G118" s="77">
        <f t="shared" si="33"/>
        <v>0</v>
      </c>
    </row>
    <row r="119" spans="1:7" x14ac:dyDescent="0.25">
      <c r="A119" s="88" t="s">
        <v>346</v>
      </c>
      <c r="B119" s="77">
        <v>0</v>
      </c>
      <c r="C119" s="77">
        <v>0</v>
      </c>
      <c r="D119" s="77">
        <f t="shared" si="26"/>
        <v>0</v>
      </c>
      <c r="E119" s="77">
        <v>0</v>
      </c>
      <c r="F119" s="77">
        <v>0</v>
      </c>
      <c r="G119" s="77">
        <f t="shared" si="33"/>
        <v>0</v>
      </c>
    </row>
    <row r="120" spans="1:7" x14ac:dyDescent="0.25">
      <c r="A120" s="88" t="s">
        <v>347</v>
      </c>
      <c r="B120" s="77">
        <v>0</v>
      </c>
      <c r="C120" s="77">
        <v>0</v>
      </c>
      <c r="D120" s="77">
        <f t="shared" si="26"/>
        <v>0</v>
      </c>
      <c r="E120" s="77">
        <v>0</v>
      </c>
      <c r="F120" s="77">
        <v>0</v>
      </c>
      <c r="G120" s="77">
        <f t="shared" si="33"/>
        <v>0</v>
      </c>
    </row>
    <row r="121" spans="1:7" x14ac:dyDescent="0.25">
      <c r="A121" s="88" t="s">
        <v>348</v>
      </c>
      <c r="B121" s="77">
        <v>0</v>
      </c>
      <c r="C121" s="77">
        <v>0</v>
      </c>
      <c r="D121" s="77">
        <f t="shared" si="26"/>
        <v>0</v>
      </c>
      <c r="E121" s="77">
        <v>0</v>
      </c>
      <c r="F121" s="77">
        <v>0</v>
      </c>
      <c r="G121" s="77">
        <f t="shared" si="33"/>
        <v>0</v>
      </c>
    </row>
    <row r="122" spans="1:7" x14ac:dyDescent="0.25">
      <c r="A122" s="88" t="s">
        <v>349</v>
      </c>
      <c r="B122" s="77">
        <v>0</v>
      </c>
      <c r="C122" s="77">
        <v>0</v>
      </c>
      <c r="D122" s="77">
        <f t="shared" si="26"/>
        <v>0</v>
      </c>
      <c r="E122" s="77">
        <v>0</v>
      </c>
      <c r="F122" s="77">
        <v>0</v>
      </c>
      <c r="G122" s="77">
        <f t="shared" si="33"/>
        <v>0</v>
      </c>
    </row>
    <row r="123" spans="1:7" x14ac:dyDescent="0.25">
      <c r="A123" s="87" t="s">
        <v>350</v>
      </c>
      <c r="B123" s="86">
        <f t="shared" ref="B123:G123" si="34">SUM(B124:B132)</f>
        <v>20000</v>
      </c>
      <c r="C123" s="86">
        <f t="shared" si="34"/>
        <v>1294057.8700000001</v>
      </c>
      <c r="D123" s="86">
        <f t="shared" si="34"/>
        <v>1314057.8700000001</v>
      </c>
      <c r="E123" s="86">
        <f t="shared" si="34"/>
        <v>1314056.8700000001</v>
      </c>
      <c r="F123" s="86">
        <f t="shared" si="34"/>
        <v>1314056.8700000001</v>
      </c>
      <c r="G123" s="86">
        <f t="shared" si="34"/>
        <v>1</v>
      </c>
    </row>
    <row r="124" spans="1:7" x14ac:dyDescent="0.25">
      <c r="A124" s="88" t="s">
        <v>351</v>
      </c>
      <c r="B124" s="77">
        <v>20000</v>
      </c>
      <c r="C124" s="77">
        <v>-12008.92</v>
      </c>
      <c r="D124" s="77">
        <f t="shared" si="26"/>
        <v>7991.08</v>
      </c>
      <c r="E124" s="77">
        <v>7990.08</v>
      </c>
      <c r="F124" s="77">
        <v>7990.08</v>
      </c>
      <c r="G124" s="77">
        <f>D124-E124</f>
        <v>1</v>
      </c>
    </row>
    <row r="125" spans="1:7" x14ac:dyDescent="0.25">
      <c r="A125" s="88" t="s">
        <v>352</v>
      </c>
      <c r="B125" s="77">
        <v>0</v>
      </c>
      <c r="C125" s="77">
        <v>0</v>
      </c>
      <c r="D125" s="77">
        <f t="shared" si="26"/>
        <v>0</v>
      </c>
      <c r="E125" s="77">
        <v>0</v>
      </c>
      <c r="F125" s="77">
        <v>0</v>
      </c>
      <c r="G125" s="77">
        <f t="shared" ref="G125:G132" si="35">D125-E125</f>
        <v>0</v>
      </c>
    </row>
    <row r="126" spans="1:7" x14ac:dyDescent="0.25">
      <c r="A126" s="88" t="s">
        <v>353</v>
      </c>
      <c r="B126" s="77">
        <v>0</v>
      </c>
      <c r="C126" s="77">
        <v>0</v>
      </c>
      <c r="D126" s="77">
        <f t="shared" si="26"/>
        <v>0</v>
      </c>
      <c r="E126" s="77">
        <v>0</v>
      </c>
      <c r="F126" s="77">
        <v>0</v>
      </c>
      <c r="G126" s="77">
        <f t="shared" si="35"/>
        <v>0</v>
      </c>
    </row>
    <row r="127" spans="1:7" x14ac:dyDescent="0.25">
      <c r="A127" s="88" t="s">
        <v>354</v>
      </c>
      <c r="B127" s="77">
        <v>0</v>
      </c>
      <c r="C127" s="77">
        <v>1290000</v>
      </c>
      <c r="D127" s="77">
        <f t="shared" si="26"/>
        <v>1290000</v>
      </c>
      <c r="E127" s="77">
        <v>1290000</v>
      </c>
      <c r="F127" s="77">
        <v>1290000</v>
      </c>
      <c r="G127" s="77">
        <f t="shared" si="35"/>
        <v>0</v>
      </c>
    </row>
    <row r="128" spans="1:7" x14ac:dyDescent="0.25">
      <c r="A128" s="88" t="s">
        <v>355</v>
      </c>
      <c r="B128" s="77">
        <v>0</v>
      </c>
      <c r="C128" s="77">
        <v>0</v>
      </c>
      <c r="D128" s="77">
        <f t="shared" si="26"/>
        <v>0</v>
      </c>
      <c r="E128" s="77">
        <v>0</v>
      </c>
      <c r="F128" s="77">
        <v>0</v>
      </c>
      <c r="G128" s="77">
        <f t="shared" si="35"/>
        <v>0</v>
      </c>
    </row>
    <row r="129" spans="1:7" x14ac:dyDescent="0.25">
      <c r="A129" s="88" t="s">
        <v>356</v>
      </c>
      <c r="B129" s="77">
        <v>0</v>
      </c>
      <c r="C129" s="77">
        <v>16066.79</v>
      </c>
      <c r="D129" s="77">
        <f t="shared" si="26"/>
        <v>16066.79</v>
      </c>
      <c r="E129" s="77">
        <v>16066.79</v>
      </c>
      <c r="F129" s="77">
        <v>16066.79</v>
      </c>
      <c r="G129" s="77">
        <f t="shared" si="35"/>
        <v>0</v>
      </c>
    </row>
    <row r="130" spans="1:7" x14ac:dyDescent="0.25">
      <c r="A130" s="88" t="s">
        <v>357</v>
      </c>
      <c r="B130" s="77">
        <v>0</v>
      </c>
      <c r="C130" s="77">
        <v>0</v>
      </c>
      <c r="D130" s="77">
        <f t="shared" si="26"/>
        <v>0</v>
      </c>
      <c r="E130" s="77">
        <v>0</v>
      </c>
      <c r="F130" s="77">
        <v>0</v>
      </c>
      <c r="G130" s="77">
        <f t="shared" si="35"/>
        <v>0</v>
      </c>
    </row>
    <row r="131" spans="1:7" x14ac:dyDescent="0.25">
      <c r="A131" s="88" t="s">
        <v>358</v>
      </c>
      <c r="B131" s="77">
        <v>0</v>
      </c>
      <c r="C131" s="77">
        <v>0</v>
      </c>
      <c r="D131" s="77">
        <f t="shared" si="26"/>
        <v>0</v>
      </c>
      <c r="E131" s="77">
        <v>0</v>
      </c>
      <c r="F131" s="77">
        <v>0</v>
      </c>
      <c r="G131" s="77">
        <f t="shared" si="35"/>
        <v>0</v>
      </c>
    </row>
    <row r="132" spans="1:7" x14ac:dyDescent="0.25">
      <c r="A132" s="88" t="s">
        <v>359</v>
      </c>
      <c r="B132" s="77">
        <v>0</v>
      </c>
      <c r="C132" s="77">
        <v>0</v>
      </c>
      <c r="D132" s="77">
        <f t="shared" si="26"/>
        <v>0</v>
      </c>
      <c r="E132" s="77">
        <v>0</v>
      </c>
      <c r="F132" s="77">
        <v>0</v>
      </c>
      <c r="G132" s="77">
        <f t="shared" si="35"/>
        <v>0</v>
      </c>
    </row>
    <row r="133" spans="1:7" x14ac:dyDescent="0.25">
      <c r="A133" s="87" t="s">
        <v>360</v>
      </c>
      <c r="B133" s="86">
        <f t="shared" ref="B133:G133" si="36">SUM(B134:B136)</f>
        <v>19604803</v>
      </c>
      <c r="C133" s="86">
        <f t="shared" si="36"/>
        <v>64075395.619999997</v>
      </c>
      <c r="D133" s="86">
        <f t="shared" si="36"/>
        <v>83680198.620000005</v>
      </c>
      <c r="E133" s="86">
        <f t="shared" si="36"/>
        <v>57247104.240000002</v>
      </c>
      <c r="F133" s="86">
        <f t="shared" si="36"/>
        <v>57247104.240000002</v>
      </c>
      <c r="G133" s="86">
        <f t="shared" si="36"/>
        <v>26433094.380000003</v>
      </c>
    </row>
    <row r="134" spans="1:7" x14ac:dyDescent="0.25">
      <c r="A134" s="88" t="s">
        <v>361</v>
      </c>
      <c r="B134" s="77">
        <v>19604803</v>
      </c>
      <c r="C134" s="77">
        <v>64075395.619999997</v>
      </c>
      <c r="D134" s="77">
        <f t="shared" si="26"/>
        <v>83680198.620000005</v>
      </c>
      <c r="E134" s="77">
        <v>57247104.240000002</v>
      </c>
      <c r="F134" s="77">
        <v>57247104.240000002</v>
      </c>
      <c r="G134" s="77">
        <f>D134-E134</f>
        <v>26433094.380000003</v>
      </c>
    </row>
    <row r="135" spans="1:7" x14ac:dyDescent="0.25">
      <c r="A135" s="88" t="s">
        <v>362</v>
      </c>
      <c r="B135" s="77">
        <v>0</v>
      </c>
      <c r="C135" s="77">
        <v>0</v>
      </c>
      <c r="D135" s="77">
        <f t="shared" si="26"/>
        <v>0</v>
      </c>
      <c r="E135" s="77">
        <v>0</v>
      </c>
      <c r="F135" s="77">
        <v>0</v>
      </c>
      <c r="G135" s="77">
        <f t="shared" ref="G135:G136" si="37">D135-E135</f>
        <v>0</v>
      </c>
    </row>
    <row r="136" spans="1:7" x14ac:dyDescent="0.25">
      <c r="A136" s="88" t="s">
        <v>363</v>
      </c>
      <c r="B136" s="77">
        <v>0</v>
      </c>
      <c r="C136" s="77">
        <v>0</v>
      </c>
      <c r="D136" s="77">
        <f t="shared" si="26"/>
        <v>0</v>
      </c>
      <c r="E136" s="77">
        <v>0</v>
      </c>
      <c r="F136" s="77">
        <v>0</v>
      </c>
      <c r="G136" s="77">
        <f t="shared" si="37"/>
        <v>0</v>
      </c>
    </row>
    <row r="137" spans="1:7" x14ac:dyDescent="0.25">
      <c r="A137" s="87" t="s">
        <v>364</v>
      </c>
      <c r="B137" s="86">
        <f t="shared" ref="B137:G137" si="38">SUM(B138:B142,B144:B145)</f>
        <v>0</v>
      </c>
      <c r="C137" s="86">
        <f t="shared" si="38"/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</row>
    <row r="138" spans="1:7" x14ac:dyDescent="0.25">
      <c r="A138" s="88" t="s">
        <v>365</v>
      </c>
      <c r="B138" s="77">
        <v>0</v>
      </c>
      <c r="C138" s="77">
        <v>0</v>
      </c>
      <c r="D138" s="77">
        <f t="shared" si="26"/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366</v>
      </c>
      <c r="B139" s="77">
        <v>0</v>
      </c>
      <c r="C139" s="77">
        <v>0</v>
      </c>
      <c r="D139" s="77">
        <f t="shared" si="26"/>
        <v>0</v>
      </c>
      <c r="E139" s="77">
        <v>0</v>
      </c>
      <c r="F139" s="77">
        <v>0</v>
      </c>
      <c r="G139" s="77">
        <f t="shared" ref="G139:G145" si="39">D139-E139</f>
        <v>0</v>
      </c>
    </row>
    <row r="140" spans="1:7" x14ac:dyDescent="0.25">
      <c r="A140" s="88" t="s">
        <v>367</v>
      </c>
      <c r="B140" s="77">
        <v>0</v>
      </c>
      <c r="C140" s="77">
        <v>0</v>
      </c>
      <c r="D140" s="77">
        <f t="shared" si="26"/>
        <v>0</v>
      </c>
      <c r="E140" s="77">
        <v>0</v>
      </c>
      <c r="F140" s="77">
        <v>0</v>
      </c>
      <c r="G140" s="77">
        <f t="shared" si="39"/>
        <v>0</v>
      </c>
    </row>
    <row r="141" spans="1:7" x14ac:dyDescent="0.25">
      <c r="A141" s="88" t="s">
        <v>368</v>
      </c>
      <c r="B141" s="77">
        <v>0</v>
      </c>
      <c r="C141" s="77">
        <v>0</v>
      </c>
      <c r="D141" s="77">
        <f t="shared" si="26"/>
        <v>0</v>
      </c>
      <c r="E141" s="77">
        <v>0</v>
      </c>
      <c r="F141" s="77">
        <v>0</v>
      </c>
      <c r="G141" s="77">
        <f t="shared" si="39"/>
        <v>0</v>
      </c>
    </row>
    <row r="142" spans="1:7" x14ac:dyDescent="0.25">
      <c r="A142" s="88" t="s">
        <v>369</v>
      </c>
      <c r="B142" s="77">
        <v>0</v>
      </c>
      <c r="C142" s="77">
        <v>0</v>
      </c>
      <c r="D142" s="77">
        <f t="shared" si="26"/>
        <v>0</v>
      </c>
      <c r="E142" s="77">
        <v>0</v>
      </c>
      <c r="F142" s="77">
        <v>0</v>
      </c>
      <c r="G142" s="77">
        <f t="shared" si="39"/>
        <v>0</v>
      </c>
    </row>
    <row r="143" spans="1:7" x14ac:dyDescent="0.25">
      <c r="A143" s="88" t="s">
        <v>370</v>
      </c>
      <c r="B143" s="77">
        <v>0</v>
      </c>
      <c r="C143" s="77">
        <v>0</v>
      </c>
      <c r="D143" s="77">
        <f t="shared" si="26"/>
        <v>0</v>
      </c>
      <c r="E143" s="77">
        <v>0</v>
      </c>
      <c r="F143" s="77">
        <v>0</v>
      </c>
      <c r="G143" s="77">
        <f t="shared" si="39"/>
        <v>0</v>
      </c>
    </row>
    <row r="144" spans="1:7" x14ac:dyDescent="0.25">
      <c r="A144" s="88" t="s">
        <v>371</v>
      </c>
      <c r="B144" s="77">
        <v>0</v>
      </c>
      <c r="C144" s="77">
        <v>0</v>
      </c>
      <c r="D144" s="77">
        <f t="shared" si="26"/>
        <v>0</v>
      </c>
      <c r="E144" s="77">
        <v>0</v>
      </c>
      <c r="F144" s="77">
        <v>0</v>
      </c>
      <c r="G144" s="77">
        <f t="shared" si="39"/>
        <v>0</v>
      </c>
    </row>
    <row r="145" spans="1:7" x14ac:dyDescent="0.25">
      <c r="A145" s="88" t="s">
        <v>372</v>
      </c>
      <c r="B145" s="77">
        <v>0</v>
      </c>
      <c r="C145" s="77">
        <v>0</v>
      </c>
      <c r="D145" s="77">
        <f t="shared" si="26"/>
        <v>0</v>
      </c>
      <c r="E145" s="77">
        <v>0</v>
      </c>
      <c r="F145" s="77">
        <v>0</v>
      </c>
      <c r="G145" s="77">
        <f t="shared" si="39"/>
        <v>0</v>
      </c>
    </row>
    <row r="146" spans="1:7" x14ac:dyDescent="0.25">
      <c r="A146" s="87" t="s">
        <v>373</v>
      </c>
      <c r="B146" s="86">
        <f t="shared" ref="B146:G146" si="40">SUM(B147:B149)</f>
        <v>0</v>
      </c>
      <c r="C146" s="86">
        <f t="shared" si="40"/>
        <v>2260638.92</v>
      </c>
      <c r="D146" s="86">
        <f t="shared" si="40"/>
        <v>2260638.92</v>
      </c>
      <c r="E146" s="86">
        <f t="shared" si="40"/>
        <v>1754319.19</v>
      </c>
      <c r="F146" s="86">
        <f t="shared" si="40"/>
        <v>1754319.19</v>
      </c>
      <c r="G146" s="86">
        <f t="shared" si="40"/>
        <v>506319.73</v>
      </c>
    </row>
    <row r="147" spans="1:7" x14ac:dyDescent="0.25">
      <c r="A147" s="88" t="s">
        <v>374</v>
      </c>
      <c r="B147" s="77">
        <v>0</v>
      </c>
      <c r="C147" s="77">
        <v>0</v>
      </c>
      <c r="D147" s="77">
        <f t="shared" si="26"/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375</v>
      </c>
      <c r="B148" s="77">
        <v>0</v>
      </c>
      <c r="C148" s="77">
        <v>0</v>
      </c>
      <c r="D148" s="77">
        <f t="shared" si="26"/>
        <v>0</v>
      </c>
      <c r="E148" s="77">
        <v>0</v>
      </c>
      <c r="F148" s="77">
        <v>0</v>
      </c>
      <c r="G148" s="77">
        <f t="shared" ref="G148:G149" si="41">D148-E148</f>
        <v>0</v>
      </c>
    </row>
    <row r="149" spans="1:7" x14ac:dyDescent="0.25">
      <c r="A149" s="88" t="s">
        <v>376</v>
      </c>
      <c r="B149" s="77">
        <v>0</v>
      </c>
      <c r="C149" s="77">
        <v>2260638.92</v>
      </c>
      <c r="D149" s="77">
        <f t="shared" si="26"/>
        <v>2260638.92</v>
      </c>
      <c r="E149" s="77">
        <v>1754319.19</v>
      </c>
      <c r="F149" s="77">
        <v>1754319.19</v>
      </c>
      <c r="G149" s="77">
        <f t="shared" si="41"/>
        <v>506319.73</v>
      </c>
    </row>
    <row r="150" spans="1:7" x14ac:dyDescent="0.25">
      <c r="A150" s="87" t="s">
        <v>377</v>
      </c>
      <c r="B150" s="86">
        <f t="shared" ref="B150:G150" si="42">SUM(B151:B157)</f>
        <v>0</v>
      </c>
      <c r="C150" s="86">
        <f t="shared" si="42"/>
        <v>0</v>
      </c>
      <c r="D150" s="86">
        <f t="shared" si="42"/>
        <v>0</v>
      </c>
      <c r="E150" s="86">
        <f t="shared" si="42"/>
        <v>0</v>
      </c>
      <c r="F150" s="86">
        <f t="shared" si="42"/>
        <v>0</v>
      </c>
      <c r="G150" s="86">
        <f t="shared" si="42"/>
        <v>0</v>
      </c>
    </row>
    <row r="151" spans="1:7" x14ac:dyDescent="0.25">
      <c r="A151" s="88" t="s">
        <v>378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379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3">D152-E152</f>
        <v>0</v>
      </c>
    </row>
    <row r="153" spans="1:7" x14ac:dyDescent="0.25">
      <c r="A153" s="88" t="s">
        <v>380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3"/>
        <v>0</v>
      </c>
    </row>
    <row r="154" spans="1:7" x14ac:dyDescent="0.25">
      <c r="A154" s="90" t="s">
        <v>381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3"/>
        <v>0</v>
      </c>
    </row>
    <row r="155" spans="1:7" x14ac:dyDescent="0.25">
      <c r="A155" s="88" t="s">
        <v>382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3"/>
        <v>0</v>
      </c>
    </row>
    <row r="156" spans="1:7" x14ac:dyDescent="0.25">
      <c r="A156" s="88" t="s">
        <v>383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3"/>
        <v>0</v>
      </c>
    </row>
    <row r="157" spans="1:7" x14ac:dyDescent="0.25">
      <c r="A157" s="88" t="s">
        <v>384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3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386</v>
      </c>
      <c r="B159" s="93">
        <f t="shared" ref="B159:G159" si="44">B9+B84</f>
        <v>98663322</v>
      </c>
      <c r="C159" s="93">
        <f t="shared" si="44"/>
        <v>138724055.28</v>
      </c>
      <c r="D159" s="93">
        <f t="shared" si="44"/>
        <v>237387377.28000003</v>
      </c>
      <c r="E159" s="93">
        <f>E9+E84</f>
        <v>180743927.94999999</v>
      </c>
      <c r="F159" s="93">
        <f>F9+F84</f>
        <v>177161577.64999998</v>
      </c>
      <c r="G159" s="93">
        <f t="shared" si="44"/>
        <v>56643449.330000006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 B38:F38 B48:F48 B58:F58 E64:G70 B62:F62 B71:F71 B103:C103 B93:C93 E93:F93 G11:G17 G19:G27 G29:G37 G39:G47 G49:G57 B75:F75 D28:F28 E59:G59 E60:G61 E63:G63 B83:F84 B77:C82 E77:F82 B76:C76 E76:F76 B113:F113 B123:F123 B133:F133 B137:F137 B150:F158 B146:F146 B138:C138 E138:F138 B139:C145 E139:F145 E103:F103 B85:C85 E85:F85 B159:D159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63"/>
  <sheetViews>
    <sheetView showGridLines="0" topLeftCell="A13" zoomScale="70" zoomScaleNormal="70" workbookViewId="0">
      <selection activeCell="G58" sqref="G5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6" t="s">
        <v>387</v>
      </c>
      <c r="B1" s="157"/>
      <c r="C1" s="157"/>
      <c r="D1" s="157"/>
      <c r="E1" s="157"/>
      <c r="F1" s="157"/>
      <c r="G1" s="158"/>
    </row>
    <row r="2" spans="1:7" ht="15" customHeight="1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388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1" t="s">
        <v>7</v>
      </c>
      <c r="B7" s="153" t="s">
        <v>305</v>
      </c>
      <c r="C7" s="153"/>
      <c r="D7" s="153"/>
      <c r="E7" s="153"/>
      <c r="F7" s="153"/>
      <c r="G7" s="155" t="s">
        <v>306</v>
      </c>
    </row>
    <row r="8" spans="1:7" ht="30" x14ac:dyDescent="0.25">
      <c r="A8" s="152"/>
      <c r="B8" s="26" t="s">
        <v>307</v>
      </c>
      <c r="C8" s="7" t="s">
        <v>237</v>
      </c>
      <c r="D8" s="26" t="s">
        <v>238</v>
      </c>
      <c r="E8" s="26" t="s">
        <v>193</v>
      </c>
      <c r="F8" s="26" t="s">
        <v>210</v>
      </c>
      <c r="G8" s="154"/>
    </row>
    <row r="9" spans="1:7" ht="15.75" customHeight="1" x14ac:dyDescent="0.25">
      <c r="A9" s="27" t="s">
        <v>389</v>
      </c>
      <c r="B9" s="31">
        <f>SUM(B10:B47)</f>
        <v>59327630.000000015</v>
      </c>
      <c r="C9" s="31">
        <f>SUM(C10:C47)</f>
        <v>57356785.320000015</v>
      </c>
      <c r="D9" s="31">
        <f t="shared" ref="D9:G9" si="0">SUM(D10:D47)</f>
        <v>116684415.32000004</v>
      </c>
      <c r="E9" s="31">
        <f t="shared" si="0"/>
        <v>92104382.580000013</v>
      </c>
      <c r="F9" s="31">
        <f t="shared" si="0"/>
        <v>89588888.550000012</v>
      </c>
      <c r="G9" s="31">
        <f t="shared" si="0"/>
        <v>24580032.740000006</v>
      </c>
    </row>
    <row r="10" spans="1:7" x14ac:dyDescent="0.25">
      <c r="A10" s="178" t="s">
        <v>557</v>
      </c>
      <c r="B10" s="77">
        <v>16881920.280000001</v>
      </c>
      <c r="C10" s="77">
        <v>27565483.75</v>
      </c>
      <c r="D10" s="143">
        <f>B10+C10</f>
        <v>44447404.030000001</v>
      </c>
      <c r="E10" s="77">
        <v>39175774.090000004</v>
      </c>
      <c r="F10" s="77">
        <v>39035444.530000001</v>
      </c>
      <c r="G10" s="77">
        <f>D10-E10</f>
        <v>5271629.9399999976</v>
      </c>
    </row>
    <row r="11" spans="1:7" x14ac:dyDescent="0.25">
      <c r="A11" s="178" t="s">
        <v>558</v>
      </c>
      <c r="B11" s="77">
        <v>979584.22</v>
      </c>
      <c r="C11" s="77">
        <v>20593.73</v>
      </c>
      <c r="D11" s="143">
        <f t="shared" ref="D11:D47" si="1">B11+C11</f>
        <v>1000177.95</v>
      </c>
      <c r="E11" s="77">
        <v>987028.02</v>
      </c>
      <c r="F11" s="77">
        <v>973106.7</v>
      </c>
      <c r="G11" s="77">
        <f t="shared" ref="G11:G47" si="2">D11-E11</f>
        <v>13149.929999999935</v>
      </c>
    </row>
    <row r="12" spans="1:7" x14ac:dyDescent="0.25">
      <c r="A12" s="178" t="s">
        <v>559</v>
      </c>
      <c r="B12" s="77">
        <v>6078471.3399999999</v>
      </c>
      <c r="C12" s="77">
        <v>22184.21</v>
      </c>
      <c r="D12" s="143">
        <f t="shared" si="1"/>
        <v>6100655.5499999998</v>
      </c>
      <c r="E12" s="77">
        <v>6029161.9100000001</v>
      </c>
      <c r="F12" s="77">
        <v>6018146.5700000003</v>
      </c>
      <c r="G12" s="77">
        <f t="shared" si="2"/>
        <v>71493.639999999665</v>
      </c>
    </row>
    <row r="13" spans="1:7" x14ac:dyDescent="0.25">
      <c r="A13" s="178" t="s">
        <v>560</v>
      </c>
      <c r="B13" s="77">
        <v>659146.72</v>
      </c>
      <c r="C13" s="77">
        <v>-9996</v>
      </c>
      <c r="D13" s="143">
        <f t="shared" si="1"/>
        <v>649150.71999999997</v>
      </c>
      <c r="E13" s="77">
        <v>642194.76</v>
      </c>
      <c r="F13" s="77">
        <v>581337.18000000005</v>
      </c>
      <c r="G13" s="77">
        <f t="shared" si="2"/>
        <v>6955.9599999999627</v>
      </c>
    </row>
    <row r="14" spans="1:7" x14ac:dyDescent="0.25">
      <c r="A14" s="178" t="s">
        <v>561</v>
      </c>
      <c r="B14" s="77">
        <v>604330.54</v>
      </c>
      <c r="C14" s="77">
        <v>71653.320000000007</v>
      </c>
      <c r="D14" s="143">
        <f t="shared" si="1"/>
        <v>675983.8600000001</v>
      </c>
      <c r="E14" s="77">
        <v>675056.4</v>
      </c>
      <c r="F14" s="77">
        <v>630006.42000000004</v>
      </c>
      <c r="G14" s="77">
        <f t="shared" si="2"/>
        <v>927.46000000007916</v>
      </c>
    </row>
    <row r="15" spans="1:7" x14ac:dyDescent="0.25">
      <c r="A15" s="178" t="s">
        <v>562</v>
      </c>
      <c r="B15" s="77">
        <v>1581622.08</v>
      </c>
      <c r="C15" s="77">
        <v>321547.34000000003</v>
      </c>
      <c r="D15" s="143">
        <f t="shared" si="1"/>
        <v>1903169.4200000002</v>
      </c>
      <c r="E15" s="77">
        <v>1873800.33</v>
      </c>
      <c r="F15" s="77">
        <v>1789592.43</v>
      </c>
      <c r="G15" s="77">
        <f t="shared" si="2"/>
        <v>29369.090000000084</v>
      </c>
    </row>
    <row r="16" spans="1:7" x14ac:dyDescent="0.25">
      <c r="A16" s="178" t="s">
        <v>563</v>
      </c>
      <c r="B16" s="77">
        <v>9208105.4600000009</v>
      </c>
      <c r="C16" s="77">
        <v>-9208105.4600000009</v>
      </c>
      <c r="D16" s="143">
        <f t="shared" si="1"/>
        <v>0</v>
      </c>
      <c r="E16" s="77">
        <v>0</v>
      </c>
      <c r="F16" s="77">
        <v>0</v>
      </c>
      <c r="G16" s="77">
        <f t="shared" si="2"/>
        <v>0</v>
      </c>
    </row>
    <row r="17" spans="1:7" x14ac:dyDescent="0.25">
      <c r="A17" s="178" t="s">
        <v>564</v>
      </c>
      <c r="B17" s="77">
        <v>0</v>
      </c>
      <c r="C17" s="77">
        <v>11995810.310000001</v>
      </c>
      <c r="D17" s="143">
        <f t="shared" si="1"/>
        <v>11995810.310000001</v>
      </c>
      <c r="E17" s="77">
        <v>11048804.609999999</v>
      </c>
      <c r="F17" s="77">
        <v>10816022.130000001</v>
      </c>
      <c r="G17" s="77">
        <f t="shared" si="2"/>
        <v>947005.70000000112</v>
      </c>
    </row>
    <row r="18" spans="1:7" x14ac:dyDescent="0.25">
      <c r="A18" s="178" t="s">
        <v>565</v>
      </c>
      <c r="B18" s="77">
        <v>530327.12</v>
      </c>
      <c r="C18" s="77">
        <v>-9998</v>
      </c>
      <c r="D18" s="143">
        <f t="shared" si="1"/>
        <v>520329.12</v>
      </c>
      <c r="E18" s="77">
        <v>517759.53</v>
      </c>
      <c r="F18" s="77">
        <v>468979.05</v>
      </c>
      <c r="G18" s="77">
        <f t="shared" si="2"/>
        <v>2569.5899999999674</v>
      </c>
    </row>
    <row r="19" spans="1:7" x14ac:dyDescent="0.25">
      <c r="A19" s="178" t="s">
        <v>566</v>
      </c>
      <c r="B19" s="77">
        <v>443001.04</v>
      </c>
      <c r="C19" s="77">
        <v>17901.099999999999</v>
      </c>
      <c r="D19" s="143">
        <f t="shared" si="1"/>
        <v>460902.13999999996</v>
      </c>
      <c r="E19" s="77">
        <v>387334.41</v>
      </c>
      <c r="F19" s="77">
        <v>344640.15</v>
      </c>
      <c r="G19" s="77">
        <f t="shared" si="2"/>
        <v>73567.729999999981</v>
      </c>
    </row>
    <row r="20" spans="1:7" x14ac:dyDescent="0.25">
      <c r="A20" s="178" t="s">
        <v>567</v>
      </c>
      <c r="B20" s="77">
        <v>1024639.57</v>
      </c>
      <c r="C20" s="77">
        <v>218400</v>
      </c>
      <c r="D20" s="143">
        <f t="shared" si="1"/>
        <v>1243039.5699999998</v>
      </c>
      <c r="E20" s="77">
        <v>1115511.4099999999</v>
      </c>
      <c r="F20" s="77">
        <v>1021326.43</v>
      </c>
      <c r="G20" s="77">
        <f t="shared" si="2"/>
        <v>127528.15999999992</v>
      </c>
    </row>
    <row r="21" spans="1:7" x14ac:dyDescent="0.25">
      <c r="A21" s="178" t="s">
        <v>568</v>
      </c>
      <c r="B21" s="77">
        <v>3343361.47</v>
      </c>
      <c r="C21" s="77">
        <v>12467144.27</v>
      </c>
      <c r="D21" s="143">
        <f t="shared" si="1"/>
        <v>15810505.74</v>
      </c>
      <c r="E21" s="77">
        <v>5822969.0599999996</v>
      </c>
      <c r="F21" s="77">
        <v>5538988.5099999998</v>
      </c>
      <c r="G21" s="77">
        <f t="shared" si="2"/>
        <v>9987536.6799999997</v>
      </c>
    </row>
    <row r="22" spans="1:7" x14ac:dyDescent="0.25">
      <c r="A22" s="178" t="s">
        <v>569</v>
      </c>
      <c r="B22" s="77">
        <v>4665951.96</v>
      </c>
      <c r="C22" s="77">
        <v>6104769.7800000003</v>
      </c>
      <c r="D22" s="143">
        <f t="shared" si="1"/>
        <v>10770721.74</v>
      </c>
      <c r="E22" s="77">
        <v>7346507.9000000004</v>
      </c>
      <c r="F22" s="77">
        <v>7075353.5700000003</v>
      </c>
      <c r="G22" s="77">
        <f t="shared" si="2"/>
        <v>3424213.84</v>
      </c>
    </row>
    <row r="23" spans="1:7" x14ac:dyDescent="0.25">
      <c r="A23" s="178" t="s">
        <v>570</v>
      </c>
      <c r="B23" s="77">
        <v>813123.94</v>
      </c>
      <c r="C23" s="77">
        <v>-813123.94</v>
      </c>
      <c r="D23" s="143">
        <f t="shared" si="1"/>
        <v>0</v>
      </c>
      <c r="E23" s="77">
        <v>0</v>
      </c>
      <c r="F23" s="77">
        <v>0</v>
      </c>
      <c r="G23" s="77">
        <f t="shared" si="2"/>
        <v>0</v>
      </c>
    </row>
    <row r="24" spans="1:7" x14ac:dyDescent="0.25">
      <c r="A24" s="178" t="s">
        <v>571</v>
      </c>
      <c r="B24" s="77">
        <v>0</v>
      </c>
      <c r="C24" s="77">
        <v>973128.94</v>
      </c>
      <c r="D24" s="143">
        <f t="shared" si="1"/>
        <v>973128.94</v>
      </c>
      <c r="E24" s="77">
        <v>899684.05</v>
      </c>
      <c r="F24" s="77">
        <v>828141.25</v>
      </c>
      <c r="G24" s="77">
        <f t="shared" si="2"/>
        <v>73444.889999999898</v>
      </c>
    </row>
    <row r="25" spans="1:7" x14ac:dyDescent="0.25">
      <c r="A25" s="178" t="s">
        <v>572</v>
      </c>
      <c r="B25" s="77">
        <v>1832463.61</v>
      </c>
      <c r="C25" s="77">
        <v>-14778.35</v>
      </c>
      <c r="D25" s="143">
        <f t="shared" si="1"/>
        <v>1817685.26</v>
      </c>
      <c r="E25" s="77">
        <v>1803251.31</v>
      </c>
      <c r="F25" s="77">
        <v>1636145.07</v>
      </c>
      <c r="G25" s="77">
        <f t="shared" si="2"/>
        <v>14433.949999999953</v>
      </c>
    </row>
    <row r="26" spans="1:7" x14ac:dyDescent="0.25">
      <c r="A26" s="178" t="s">
        <v>573</v>
      </c>
      <c r="B26" s="77">
        <v>703272.88</v>
      </c>
      <c r="C26" s="77">
        <v>-31897</v>
      </c>
      <c r="D26" s="143">
        <f t="shared" si="1"/>
        <v>671375.88</v>
      </c>
      <c r="E26" s="77">
        <v>669172.5</v>
      </c>
      <c r="F26" s="77">
        <v>607928.93999999994</v>
      </c>
      <c r="G26" s="77">
        <f t="shared" si="2"/>
        <v>2203.3800000000047</v>
      </c>
    </row>
    <row r="27" spans="1:7" x14ac:dyDescent="0.25">
      <c r="A27" s="178" t="s">
        <v>574</v>
      </c>
      <c r="B27" s="77">
        <v>441822.25</v>
      </c>
      <c r="C27" s="77">
        <v>2113603.2000000002</v>
      </c>
      <c r="D27" s="143">
        <f t="shared" si="1"/>
        <v>2555425.4500000002</v>
      </c>
      <c r="E27" s="77">
        <v>512300.29</v>
      </c>
      <c r="F27" s="77">
        <v>492415.81</v>
      </c>
      <c r="G27" s="77">
        <f t="shared" si="2"/>
        <v>2043125.1600000001</v>
      </c>
    </row>
    <row r="28" spans="1:7" x14ac:dyDescent="0.25">
      <c r="A28" s="178" t="s">
        <v>575</v>
      </c>
      <c r="B28" s="77">
        <v>177734.09</v>
      </c>
      <c r="C28" s="77">
        <v>-5020</v>
      </c>
      <c r="D28" s="143">
        <f t="shared" si="1"/>
        <v>172714.09</v>
      </c>
      <c r="E28" s="77">
        <v>93112.49</v>
      </c>
      <c r="F28" s="77">
        <v>84418.67</v>
      </c>
      <c r="G28" s="77">
        <f t="shared" si="2"/>
        <v>79601.599999999991</v>
      </c>
    </row>
    <row r="29" spans="1:7" x14ac:dyDescent="0.25">
      <c r="A29" s="178" t="s">
        <v>576</v>
      </c>
      <c r="B29" s="77">
        <v>347036.89</v>
      </c>
      <c r="C29" s="77">
        <v>-28890</v>
      </c>
      <c r="D29" s="143">
        <f t="shared" si="1"/>
        <v>318146.89</v>
      </c>
      <c r="E29" s="77">
        <v>318129.75</v>
      </c>
      <c r="F29" s="77">
        <v>290282.90999999997</v>
      </c>
      <c r="G29" s="77">
        <f t="shared" si="2"/>
        <v>17.14000000001397</v>
      </c>
    </row>
    <row r="30" spans="1:7" x14ac:dyDescent="0.25">
      <c r="A30" s="178" t="s">
        <v>577</v>
      </c>
      <c r="B30" s="77">
        <v>1441181.24</v>
      </c>
      <c r="C30" s="77">
        <v>322016.07</v>
      </c>
      <c r="D30" s="143">
        <f t="shared" si="1"/>
        <v>1763197.31</v>
      </c>
      <c r="E30" s="77">
        <v>1505308.38</v>
      </c>
      <c r="F30" s="77">
        <v>1361644.86</v>
      </c>
      <c r="G30" s="77">
        <f t="shared" si="2"/>
        <v>257888.93000000017</v>
      </c>
    </row>
    <row r="31" spans="1:7" x14ac:dyDescent="0.25">
      <c r="A31" s="178" t="s">
        <v>593</v>
      </c>
      <c r="B31" s="77">
        <v>0</v>
      </c>
      <c r="C31" s="77">
        <v>106855.14</v>
      </c>
      <c r="D31" s="143">
        <f t="shared" si="1"/>
        <v>106855.14</v>
      </c>
      <c r="E31" s="77">
        <v>106855.14</v>
      </c>
      <c r="F31" s="77">
        <v>106855.14</v>
      </c>
      <c r="G31" s="77">
        <f t="shared" si="2"/>
        <v>0</v>
      </c>
    </row>
    <row r="32" spans="1:7" x14ac:dyDescent="0.25">
      <c r="A32" s="178" t="s">
        <v>578</v>
      </c>
      <c r="B32" s="77">
        <v>1425620.24</v>
      </c>
      <c r="C32" s="77">
        <v>296639.13</v>
      </c>
      <c r="D32" s="143">
        <f t="shared" si="1"/>
        <v>1722259.37</v>
      </c>
      <c r="E32" s="77">
        <v>1502300</v>
      </c>
      <c r="F32" s="77">
        <v>1381761.68</v>
      </c>
      <c r="G32" s="77">
        <f t="shared" si="2"/>
        <v>219959.37000000011</v>
      </c>
    </row>
    <row r="33" spans="1:7" x14ac:dyDescent="0.25">
      <c r="A33" s="178" t="s">
        <v>579</v>
      </c>
      <c r="B33" s="77">
        <v>516495.85</v>
      </c>
      <c r="C33" s="77">
        <v>215933.44</v>
      </c>
      <c r="D33" s="143">
        <f t="shared" si="1"/>
        <v>732429.29</v>
      </c>
      <c r="E33" s="77">
        <v>619445.88</v>
      </c>
      <c r="F33" s="77">
        <v>561167.93999999994</v>
      </c>
      <c r="G33" s="77">
        <f t="shared" si="2"/>
        <v>112983.41000000003</v>
      </c>
    </row>
    <row r="34" spans="1:7" x14ac:dyDescent="0.25">
      <c r="A34" s="178" t="s">
        <v>580</v>
      </c>
      <c r="B34" s="77">
        <v>465177.41</v>
      </c>
      <c r="C34" s="77">
        <v>16226.77</v>
      </c>
      <c r="D34" s="143">
        <f t="shared" si="1"/>
        <v>481404.18</v>
      </c>
      <c r="E34" s="77">
        <v>414544.9</v>
      </c>
      <c r="F34" s="77">
        <v>377973.4</v>
      </c>
      <c r="G34" s="77">
        <f t="shared" si="2"/>
        <v>66859.27999999997</v>
      </c>
    </row>
    <row r="35" spans="1:7" x14ac:dyDescent="0.25">
      <c r="A35" s="178" t="s">
        <v>581</v>
      </c>
      <c r="B35" s="77">
        <v>153498.09</v>
      </c>
      <c r="C35" s="77">
        <v>-74580.66</v>
      </c>
      <c r="D35" s="143">
        <f t="shared" si="1"/>
        <v>78917.429999999993</v>
      </c>
      <c r="E35" s="77">
        <v>55604.09</v>
      </c>
      <c r="F35" s="77">
        <v>55604.09</v>
      </c>
      <c r="G35" s="77">
        <f t="shared" si="2"/>
        <v>23313.339999999997</v>
      </c>
    </row>
    <row r="36" spans="1:7" x14ac:dyDescent="0.25">
      <c r="A36" s="178" t="s">
        <v>582</v>
      </c>
      <c r="B36" s="77">
        <v>695051.52</v>
      </c>
      <c r="C36" s="77">
        <v>-695051.52</v>
      </c>
      <c r="D36" s="143">
        <f t="shared" si="1"/>
        <v>0</v>
      </c>
      <c r="E36" s="77">
        <v>0</v>
      </c>
      <c r="F36" s="77">
        <v>0</v>
      </c>
      <c r="G36" s="77">
        <f t="shared" si="2"/>
        <v>0</v>
      </c>
    </row>
    <row r="37" spans="1:7" x14ac:dyDescent="0.25">
      <c r="A37" s="178" t="s">
        <v>583</v>
      </c>
      <c r="B37" s="77">
        <v>0</v>
      </c>
      <c r="C37" s="77">
        <v>723051.52000000002</v>
      </c>
      <c r="D37" s="143">
        <f t="shared" si="1"/>
        <v>723051.52000000002</v>
      </c>
      <c r="E37" s="77">
        <v>700824.13</v>
      </c>
      <c r="F37" s="77">
        <v>636600.67000000004</v>
      </c>
      <c r="G37" s="77">
        <f t="shared" si="2"/>
        <v>22227.390000000014</v>
      </c>
    </row>
    <row r="38" spans="1:7" x14ac:dyDescent="0.25">
      <c r="A38" s="178" t="s">
        <v>584</v>
      </c>
      <c r="B38" s="77">
        <v>365948.72</v>
      </c>
      <c r="C38" s="77">
        <v>3511559.23</v>
      </c>
      <c r="D38" s="143">
        <f t="shared" si="1"/>
        <v>3877507.95</v>
      </c>
      <c r="E38" s="77">
        <v>3292023.14</v>
      </c>
      <c r="F38" s="77">
        <v>3172108.88</v>
      </c>
      <c r="G38" s="77">
        <f t="shared" si="2"/>
        <v>585484.81000000006</v>
      </c>
    </row>
    <row r="39" spans="1:7" x14ac:dyDescent="0.25">
      <c r="A39" s="178" t="s">
        <v>585</v>
      </c>
      <c r="B39" s="77">
        <v>261582.87</v>
      </c>
      <c r="C39" s="77">
        <v>74011</v>
      </c>
      <c r="D39" s="143">
        <f t="shared" si="1"/>
        <v>335593.87</v>
      </c>
      <c r="E39" s="77">
        <v>285159.84000000003</v>
      </c>
      <c r="F39" s="77">
        <v>261573.9</v>
      </c>
      <c r="G39" s="77">
        <f t="shared" si="2"/>
        <v>50434.02999999997</v>
      </c>
    </row>
    <row r="40" spans="1:7" x14ac:dyDescent="0.25">
      <c r="A40" s="178" t="s">
        <v>586</v>
      </c>
      <c r="B40" s="77">
        <v>158498.09</v>
      </c>
      <c r="C40" s="77">
        <v>-7698</v>
      </c>
      <c r="D40" s="143">
        <f t="shared" si="1"/>
        <v>150800.09</v>
      </c>
      <c r="E40" s="77">
        <v>123037.16</v>
      </c>
      <c r="F40" s="77">
        <v>109115.42</v>
      </c>
      <c r="G40" s="77">
        <f t="shared" si="2"/>
        <v>27762.929999999993</v>
      </c>
    </row>
    <row r="41" spans="1:7" x14ac:dyDescent="0.25">
      <c r="A41" s="178" t="s">
        <v>587</v>
      </c>
      <c r="B41" s="77">
        <v>315046.26</v>
      </c>
      <c r="C41" s="77">
        <v>-214435.72</v>
      </c>
      <c r="D41" s="143">
        <f t="shared" si="1"/>
        <v>100610.54000000001</v>
      </c>
      <c r="E41" s="77">
        <v>20427.3</v>
      </c>
      <c r="F41" s="77">
        <v>20427.3</v>
      </c>
      <c r="G41" s="77">
        <f t="shared" si="2"/>
        <v>80183.240000000005</v>
      </c>
    </row>
    <row r="42" spans="1:7" x14ac:dyDescent="0.25">
      <c r="A42" s="178" t="s">
        <v>588</v>
      </c>
      <c r="B42" s="77">
        <v>538927.21</v>
      </c>
      <c r="C42" s="77">
        <v>766850.46</v>
      </c>
      <c r="D42" s="143">
        <f t="shared" si="1"/>
        <v>1305777.67</v>
      </c>
      <c r="E42" s="77">
        <v>1281212</v>
      </c>
      <c r="F42" s="77">
        <v>1231224.8600000001</v>
      </c>
      <c r="G42" s="77">
        <f t="shared" si="2"/>
        <v>24565.669999999925</v>
      </c>
    </row>
    <row r="43" spans="1:7" x14ac:dyDescent="0.25">
      <c r="A43" s="178" t="s">
        <v>589</v>
      </c>
      <c r="B43" s="77">
        <v>1740409.32</v>
      </c>
      <c r="C43" s="77">
        <v>-135028.92000000001</v>
      </c>
      <c r="D43" s="143">
        <f t="shared" si="1"/>
        <v>1605380.4000000001</v>
      </c>
      <c r="E43" s="77">
        <v>974136.17</v>
      </c>
      <c r="F43" s="77">
        <v>911425.55</v>
      </c>
      <c r="G43" s="77">
        <f t="shared" si="2"/>
        <v>631244.2300000001</v>
      </c>
    </row>
    <row r="44" spans="1:7" x14ac:dyDescent="0.25">
      <c r="A44" s="178" t="s">
        <v>590</v>
      </c>
      <c r="B44" s="77">
        <v>153498.09</v>
      </c>
      <c r="C44" s="77">
        <v>105282.41</v>
      </c>
      <c r="D44" s="143">
        <f t="shared" si="1"/>
        <v>258780.5</v>
      </c>
      <c r="E44" s="77">
        <v>184127.16</v>
      </c>
      <c r="F44" s="77">
        <v>184127.16</v>
      </c>
      <c r="G44" s="77">
        <f t="shared" si="2"/>
        <v>74653.34</v>
      </c>
    </row>
    <row r="45" spans="1:7" x14ac:dyDescent="0.25">
      <c r="A45" s="178" t="s">
        <v>591</v>
      </c>
      <c r="B45" s="77">
        <v>301490.99</v>
      </c>
      <c r="C45" s="77">
        <v>218000</v>
      </c>
      <c r="D45" s="143">
        <f t="shared" si="1"/>
        <v>519490.99</v>
      </c>
      <c r="E45" s="77">
        <v>419821.98</v>
      </c>
      <c r="F45" s="77">
        <v>395463.66</v>
      </c>
      <c r="G45" s="77">
        <f t="shared" si="2"/>
        <v>99669.010000000009</v>
      </c>
    </row>
    <row r="46" spans="1:7" x14ac:dyDescent="0.25">
      <c r="A46" s="178" t="s">
        <v>592</v>
      </c>
      <c r="B46" s="51">
        <v>479288.64</v>
      </c>
      <c r="C46" s="51">
        <v>-9998</v>
      </c>
      <c r="D46" s="143">
        <f t="shared" si="1"/>
        <v>469290.64</v>
      </c>
      <c r="E46" s="51">
        <v>468494.2</v>
      </c>
      <c r="F46" s="51">
        <v>424498.36</v>
      </c>
      <c r="G46" s="77">
        <f t="shared" si="2"/>
        <v>796.44000000000233</v>
      </c>
    </row>
    <row r="47" spans="1:7" x14ac:dyDescent="0.25">
      <c r="A47" s="178" t="s">
        <v>597</v>
      </c>
      <c r="B47" s="51">
        <v>0</v>
      </c>
      <c r="C47" s="51">
        <v>366741.77</v>
      </c>
      <c r="D47" s="143">
        <f t="shared" si="1"/>
        <v>366741.77</v>
      </c>
      <c r="E47" s="51">
        <v>233508.29</v>
      </c>
      <c r="F47" s="51">
        <v>165039.35999999999</v>
      </c>
      <c r="G47" s="77">
        <f t="shared" si="2"/>
        <v>133233.48000000001</v>
      </c>
    </row>
    <row r="48" spans="1:7" x14ac:dyDescent="0.25">
      <c r="A48" s="65"/>
      <c r="B48" s="51"/>
      <c r="C48" s="51"/>
      <c r="D48" s="51"/>
      <c r="E48" s="51"/>
      <c r="F48" s="51"/>
      <c r="G48" s="51"/>
    </row>
    <row r="49" spans="1:7" x14ac:dyDescent="0.25">
      <c r="A49" s="3" t="s">
        <v>390</v>
      </c>
      <c r="B49" s="4">
        <f>SUM(B50:B61)</f>
        <v>39335692</v>
      </c>
      <c r="C49" s="4">
        <f t="shared" ref="C49" si="3">SUM(C50:C61)</f>
        <v>81367269.959999993</v>
      </c>
      <c r="D49" s="4">
        <f t="shared" ref="D49:G49" si="4">SUM(D50:D60)</f>
        <v>120702961.96000001</v>
      </c>
      <c r="E49" s="4">
        <f t="shared" si="4"/>
        <v>88639545.370000005</v>
      </c>
      <c r="F49" s="4">
        <f t="shared" si="4"/>
        <v>87572689.099999994</v>
      </c>
      <c r="G49" s="4">
        <f t="shared" si="4"/>
        <v>32063416.590000007</v>
      </c>
    </row>
    <row r="50" spans="1:7" x14ac:dyDescent="0.25">
      <c r="A50" s="178" t="s">
        <v>568</v>
      </c>
      <c r="B50" s="77">
        <v>0</v>
      </c>
      <c r="C50" s="77">
        <v>98626282.430000007</v>
      </c>
      <c r="D50" s="77">
        <f>B50+C50</f>
        <v>98626282.430000007</v>
      </c>
      <c r="E50" s="77">
        <v>67251090.920000002</v>
      </c>
      <c r="F50" s="77">
        <v>67251090.920000002</v>
      </c>
      <c r="G50" s="77">
        <f t="shared" ref="G50:G60" si="5">D50-E50</f>
        <v>31375191.510000005</v>
      </c>
    </row>
    <row r="51" spans="1:7" x14ac:dyDescent="0.25">
      <c r="A51" s="178" t="s">
        <v>572</v>
      </c>
      <c r="B51" s="77">
        <v>0</v>
      </c>
      <c r="C51" s="77">
        <v>270138.63</v>
      </c>
      <c r="D51" s="77">
        <f t="shared" ref="D51:D60" si="6">B51+C51</f>
        <v>270138.63</v>
      </c>
      <c r="E51" s="77">
        <v>262331.03000000003</v>
      </c>
      <c r="F51" s="77">
        <v>222176.89</v>
      </c>
      <c r="G51" s="77">
        <f t="shared" si="5"/>
        <v>7807.5999999999767</v>
      </c>
    </row>
    <row r="52" spans="1:7" x14ac:dyDescent="0.25">
      <c r="A52" s="178" t="s">
        <v>574</v>
      </c>
      <c r="B52" s="77">
        <v>2410250.9</v>
      </c>
      <c r="C52" s="77">
        <v>1202441.8600000001</v>
      </c>
      <c r="D52" s="77">
        <f t="shared" si="6"/>
        <v>3612692.76</v>
      </c>
      <c r="E52" s="77">
        <v>3612692.76</v>
      </c>
      <c r="F52" s="77">
        <v>3612692.76</v>
      </c>
      <c r="G52" s="77">
        <f t="shared" si="5"/>
        <v>0</v>
      </c>
    </row>
    <row r="53" spans="1:7" x14ac:dyDescent="0.25">
      <c r="A53" s="178" t="s">
        <v>577</v>
      </c>
      <c r="B53" s="77">
        <v>1374865.4</v>
      </c>
      <c r="C53" s="77">
        <v>549137.6</v>
      </c>
      <c r="D53" s="77">
        <f t="shared" si="6"/>
        <v>1924003</v>
      </c>
      <c r="E53" s="77">
        <v>1924003</v>
      </c>
      <c r="F53" s="77">
        <v>1924003</v>
      </c>
      <c r="G53" s="77">
        <f t="shared" si="5"/>
        <v>0</v>
      </c>
    </row>
    <row r="54" spans="1:7" x14ac:dyDescent="0.25">
      <c r="A54" s="178" t="s">
        <v>593</v>
      </c>
      <c r="B54" s="77">
        <v>9901689.9499999993</v>
      </c>
      <c r="C54" s="77">
        <v>1133793.1200000001</v>
      </c>
      <c r="D54" s="77">
        <f t="shared" si="6"/>
        <v>11035483.07</v>
      </c>
      <c r="E54" s="77">
        <v>10932730.359999999</v>
      </c>
      <c r="F54" s="77">
        <v>10215533.33</v>
      </c>
      <c r="G54" s="77">
        <f t="shared" si="5"/>
        <v>102752.71000000089</v>
      </c>
    </row>
    <row r="55" spans="1:7" x14ac:dyDescent="0.25">
      <c r="A55" s="178" t="s">
        <v>578</v>
      </c>
      <c r="B55" s="77">
        <v>0</v>
      </c>
      <c r="C55" s="77">
        <v>266448</v>
      </c>
      <c r="D55" s="77">
        <f t="shared" si="6"/>
        <v>266448</v>
      </c>
      <c r="E55" s="77">
        <v>177475.6</v>
      </c>
      <c r="F55" s="77">
        <v>177475.6</v>
      </c>
      <c r="G55" s="77">
        <f t="shared" si="5"/>
        <v>88972.4</v>
      </c>
    </row>
    <row r="56" spans="1:7" x14ac:dyDescent="0.25">
      <c r="A56" s="178" t="s">
        <v>594</v>
      </c>
      <c r="B56" s="77">
        <v>1244082.75</v>
      </c>
      <c r="C56" s="77">
        <v>317714.32</v>
      </c>
      <c r="D56" s="77">
        <f t="shared" si="6"/>
        <v>1561797.07</v>
      </c>
      <c r="E56" s="77">
        <v>1535602.7</v>
      </c>
      <c r="F56" s="77">
        <v>1476097.6</v>
      </c>
      <c r="G56" s="77">
        <f t="shared" si="5"/>
        <v>26194.370000000112</v>
      </c>
    </row>
    <row r="57" spans="1:7" x14ac:dyDescent="0.25">
      <c r="A57" s="178" t="s">
        <v>582</v>
      </c>
      <c r="B57" s="77">
        <v>17604803</v>
      </c>
      <c r="C57" s="77">
        <v>-17604803</v>
      </c>
      <c r="D57" s="77">
        <f t="shared" si="6"/>
        <v>0</v>
      </c>
      <c r="E57" s="77">
        <v>0</v>
      </c>
      <c r="F57" s="77">
        <v>0</v>
      </c>
      <c r="G57" s="77">
        <f t="shared" si="5"/>
        <v>0</v>
      </c>
    </row>
    <row r="58" spans="1:7" x14ac:dyDescent="0.25">
      <c r="A58" s="178" t="s">
        <v>584</v>
      </c>
      <c r="B58" s="77">
        <v>6800000</v>
      </c>
      <c r="C58" s="77">
        <v>-4046883</v>
      </c>
      <c r="D58" s="77">
        <f t="shared" si="6"/>
        <v>2753117</v>
      </c>
      <c r="E58" s="77">
        <v>2443619</v>
      </c>
      <c r="F58" s="77">
        <v>2193619</v>
      </c>
      <c r="G58" s="77">
        <f t="shared" si="5"/>
        <v>309498</v>
      </c>
    </row>
    <row r="59" spans="1:7" x14ac:dyDescent="0.25">
      <c r="A59" s="178" t="s">
        <v>585</v>
      </c>
      <c r="B59" s="77">
        <v>0</v>
      </c>
      <c r="C59" s="77">
        <v>153000</v>
      </c>
      <c r="D59" s="77">
        <f t="shared" si="6"/>
        <v>153000</v>
      </c>
      <c r="E59" s="77">
        <v>0</v>
      </c>
      <c r="F59" s="77">
        <v>0</v>
      </c>
      <c r="G59" s="77">
        <f t="shared" si="5"/>
        <v>153000</v>
      </c>
    </row>
    <row r="60" spans="1:7" x14ac:dyDescent="0.25">
      <c r="A60" s="178" t="s">
        <v>588</v>
      </c>
      <c r="B60" s="77">
        <v>0</v>
      </c>
      <c r="C60" s="77">
        <v>500000</v>
      </c>
      <c r="D60" s="77">
        <f t="shared" si="6"/>
        <v>500000</v>
      </c>
      <c r="E60" s="77">
        <v>500000</v>
      </c>
      <c r="F60" s="77">
        <v>500000</v>
      </c>
      <c r="G60" s="77">
        <f t="shared" si="5"/>
        <v>0</v>
      </c>
    </row>
    <row r="61" spans="1:7" x14ac:dyDescent="0.25">
      <c r="A61" s="32" t="s">
        <v>154</v>
      </c>
      <c r="B61" s="51"/>
      <c r="C61" s="51"/>
      <c r="D61" s="51"/>
      <c r="E61" s="51"/>
      <c r="F61" s="51"/>
      <c r="G61" s="51"/>
    </row>
    <row r="62" spans="1:7" x14ac:dyDescent="0.25">
      <c r="A62" s="3" t="s">
        <v>386</v>
      </c>
      <c r="B62" s="4">
        <f t="shared" ref="B62:G62" si="7">SUM(B49,B9)</f>
        <v>98663322.000000015</v>
      </c>
      <c r="C62" s="4">
        <f t="shared" si="7"/>
        <v>138724055.28</v>
      </c>
      <c r="D62" s="4">
        <f t="shared" si="7"/>
        <v>237387377.28000003</v>
      </c>
      <c r="E62" s="4">
        <f t="shared" si="7"/>
        <v>180743927.95000002</v>
      </c>
      <c r="F62" s="4">
        <f t="shared" si="7"/>
        <v>177161577.65000001</v>
      </c>
      <c r="G62" s="4">
        <f t="shared" si="7"/>
        <v>56643449.330000013</v>
      </c>
    </row>
    <row r="63" spans="1:7" x14ac:dyDescent="0.25">
      <c r="A63" s="57"/>
      <c r="B63" s="57"/>
      <c r="C63" s="57"/>
      <c r="D63" s="57"/>
      <c r="E63" s="57"/>
      <c r="F63" s="57"/>
      <c r="G63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G48:G49 B61:G62 B46:C49 D48:D49 E46:F49 B9:G9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1:G61 C62:G6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78"/>
  <sheetViews>
    <sheetView showGridLines="0" topLeftCell="A40" zoomScale="60" zoomScaleNormal="60" workbookViewId="0">
      <selection activeCell="G83" sqref="G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20.140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2" t="s">
        <v>391</v>
      </c>
      <c r="B1" s="163"/>
      <c r="C1" s="163"/>
      <c r="D1" s="163"/>
      <c r="E1" s="163"/>
      <c r="F1" s="163"/>
      <c r="G1" s="163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392</v>
      </c>
      <c r="B3" s="118"/>
      <c r="C3" s="118"/>
      <c r="D3" s="118"/>
      <c r="E3" s="118"/>
      <c r="F3" s="118"/>
      <c r="G3" s="119"/>
    </row>
    <row r="4" spans="1:7" x14ac:dyDescent="0.25">
      <c r="A4" s="117" t="s">
        <v>393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1" t="s">
        <v>7</v>
      </c>
      <c r="B7" s="159" t="s">
        <v>305</v>
      </c>
      <c r="C7" s="160"/>
      <c r="D7" s="160"/>
      <c r="E7" s="160"/>
      <c r="F7" s="161"/>
      <c r="G7" s="155" t="s">
        <v>394</v>
      </c>
    </row>
    <row r="8" spans="1:7" ht="30" x14ac:dyDescent="0.25">
      <c r="A8" s="152"/>
      <c r="B8" s="26" t="s">
        <v>307</v>
      </c>
      <c r="C8" s="7" t="s">
        <v>395</v>
      </c>
      <c r="D8" s="26" t="s">
        <v>309</v>
      </c>
      <c r="E8" s="26" t="s">
        <v>193</v>
      </c>
      <c r="F8" s="33" t="s">
        <v>210</v>
      </c>
      <c r="G8" s="154"/>
    </row>
    <row r="9" spans="1:7" ht="16.5" customHeight="1" x14ac:dyDescent="0.25">
      <c r="A9" s="27" t="s">
        <v>396</v>
      </c>
      <c r="B9" s="31">
        <f>SUM(B10,B19,B27,B37)</f>
        <v>59327630</v>
      </c>
      <c r="C9" s="31">
        <f t="shared" ref="C9:G9" si="0">SUM(C10,C19,C27,C37)</f>
        <v>57356785.32</v>
      </c>
      <c r="D9" s="31">
        <f>SUM(D10,D19,D27,D37)</f>
        <v>116684415.31999999</v>
      </c>
      <c r="E9" s="31">
        <f t="shared" si="0"/>
        <v>92104382.579999998</v>
      </c>
      <c r="F9" s="31">
        <f t="shared" si="0"/>
        <v>89588888.549999997</v>
      </c>
      <c r="G9" s="31">
        <f t="shared" si="0"/>
        <v>24580032.739999991</v>
      </c>
    </row>
    <row r="10" spans="1:7" ht="15" customHeight="1" x14ac:dyDescent="0.25">
      <c r="A10" s="60" t="s">
        <v>397</v>
      </c>
      <c r="B10" s="49">
        <f>SUM(B11:B18)</f>
        <v>43906424.310000002</v>
      </c>
      <c r="C10" s="49">
        <f t="shared" ref="C10:G10" si="1">SUM(C11:C18)</f>
        <v>37136084.840000004</v>
      </c>
      <c r="D10" s="49">
        <f>SUM(D11:D18)</f>
        <v>81042509.149999991</v>
      </c>
      <c r="E10" s="49">
        <f t="shared" si="1"/>
        <v>70894136.079999998</v>
      </c>
      <c r="F10" s="49">
        <f t="shared" si="1"/>
        <v>69780803.709999993</v>
      </c>
      <c r="G10" s="49">
        <f t="shared" si="1"/>
        <v>10148373.069999993</v>
      </c>
    </row>
    <row r="11" spans="1:7" x14ac:dyDescent="0.25">
      <c r="A11" s="80" t="s">
        <v>398</v>
      </c>
      <c r="B11" s="49">
        <v>7103110.9100000001</v>
      </c>
      <c r="C11" s="49">
        <v>240584.21</v>
      </c>
      <c r="D11" s="49">
        <f>B11+C11</f>
        <v>7343695.1200000001</v>
      </c>
      <c r="E11" s="49">
        <v>7144673.3200000003</v>
      </c>
      <c r="F11" s="49">
        <v>7039473</v>
      </c>
      <c r="G11" s="49">
        <f>D11-E11</f>
        <v>199021.79999999981</v>
      </c>
    </row>
    <row r="12" spans="1:7" x14ac:dyDescent="0.25">
      <c r="A12" s="80" t="s">
        <v>399</v>
      </c>
      <c r="B12" s="49">
        <v>479288.64</v>
      </c>
      <c r="C12" s="49">
        <v>-9998</v>
      </c>
      <c r="D12" s="49">
        <f t="shared" ref="D12:D41" si="2">B12+C12</f>
        <v>469290.64</v>
      </c>
      <c r="E12" s="49">
        <v>468494.2</v>
      </c>
      <c r="F12" s="49">
        <v>424498.36</v>
      </c>
      <c r="G12" s="49">
        <f t="shared" ref="G12:G41" si="3">D12-E12</f>
        <v>796.44000000000233</v>
      </c>
    </row>
    <row r="13" spans="1:7" x14ac:dyDescent="0.25">
      <c r="A13" s="80" t="s">
        <v>400</v>
      </c>
      <c r="B13" s="49">
        <v>20102273.300000001</v>
      </c>
      <c r="C13" s="49">
        <v>27961155.390000001</v>
      </c>
      <c r="D13" s="49">
        <f t="shared" si="2"/>
        <v>48063428.689999998</v>
      </c>
      <c r="E13" s="49">
        <v>42742103.770000003</v>
      </c>
      <c r="F13" s="49">
        <v>42442787.409999996</v>
      </c>
      <c r="G13" s="49">
        <f t="shared" si="3"/>
        <v>5321324.9199999943</v>
      </c>
    </row>
    <row r="14" spans="1:7" x14ac:dyDescent="0.25">
      <c r="A14" s="80" t="s">
        <v>401</v>
      </c>
      <c r="B14" s="49">
        <v>0</v>
      </c>
      <c r="C14" s="49">
        <v>0</v>
      </c>
      <c r="D14" s="49">
        <f t="shared" si="2"/>
        <v>0</v>
      </c>
      <c r="E14" s="49">
        <v>0</v>
      </c>
      <c r="F14" s="49">
        <v>0</v>
      </c>
      <c r="G14" s="49">
        <f t="shared" si="3"/>
        <v>0</v>
      </c>
    </row>
    <row r="15" spans="1:7" x14ac:dyDescent="0.25">
      <c r="A15" s="80" t="s">
        <v>402</v>
      </c>
      <c r="B15" s="49">
        <v>10181433.619999999</v>
      </c>
      <c r="C15" s="49">
        <v>2795607.95</v>
      </c>
      <c r="D15" s="49">
        <f t="shared" si="2"/>
        <v>12977041.57</v>
      </c>
      <c r="E15" s="49">
        <v>11953898.550000001</v>
      </c>
      <c r="F15" s="49">
        <v>11629641.33</v>
      </c>
      <c r="G15" s="49">
        <f t="shared" si="3"/>
        <v>1023143.0199999996</v>
      </c>
    </row>
    <row r="16" spans="1:7" x14ac:dyDescent="0.25">
      <c r="A16" s="80" t="s">
        <v>403</v>
      </c>
      <c r="B16" s="49">
        <v>0</v>
      </c>
      <c r="C16" s="49">
        <v>0</v>
      </c>
      <c r="D16" s="49">
        <f t="shared" si="2"/>
        <v>0</v>
      </c>
      <c r="E16" s="49">
        <v>0</v>
      </c>
      <c r="F16" s="49">
        <v>0</v>
      </c>
      <c r="G16" s="49">
        <f t="shared" si="3"/>
        <v>0</v>
      </c>
    </row>
    <row r="17" spans="1:7" x14ac:dyDescent="0.25">
      <c r="A17" s="80" t="s">
        <v>404</v>
      </c>
      <c r="B17" s="49">
        <v>301490.99</v>
      </c>
      <c r="C17" s="49">
        <v>324855.14</v>
      </c>
      <c r="D17" s="49">
        <f t="shared" si="2"/>
        <v>626346.13</v>
      </c>
      <c r="E17" s="49">
        <v>550677.12</v>
      </c>
      <c r="F17" s="49">
        <v>526318.80000000005</v>
      </c>
      <c r="G17" s="49">
        <f t="shared" si="3"/>
        <v>75669.010000000009</v>
      </c>
    </row>
    <row r="18" spans="1:7" x14ac:dyDescent="0.25">
      <c r="A18" s="80" t="s">
        <v>405</v>
      </c>
      <c r="B18" s="49">
        <v>5738826.8499999996</v>
      </c>
      <c r="C18" s="49">
        <v>5823880.1500000004</v>
      </c>
      <c r="D18" s="49">
        <f t="shared" si="2"/>
        <v>11562707</v>
      </c>
      <c r="E18" s="49">
        <v>8034289.1200000001</v>
      </c>
      <c r="F18" s="49">
        <v>7718084.8099999996</v>
      </c>
      <c r="G18" s="49">
        <f t="shared" si="3"/>
        <v>3528417.88</v>
      </c>
    </row>
    <row r="19" spans="1:7" x14ac:dyDescent="0.25">
      <c r="A19" s="60" t="s">
        <v>406</v>
      </c>
      <c r="B19" s="49">
        <f>SUM(B20:B26)</f>
        <v>14328496.690000001</v>
      </c>
      <c r="C19" s="49">
        <f t="shared" ref="C19:G19" si="4">SUM(C20:C26)</f>
        <v>16618903.479999999</v>
      </c>
      <c r="D19" s="49">
        <f t="shared" si="4"/>
        <v>30947400.169999998</v>
      </c>
      <c r="E19" s="49">
        <f t="shared" si="4"/>
        <v>17513854.720000003</v>
      </c>
      <c r="F19" s="49">
        <f t="shared" si="4"/>
        <v>16291764.76</v>
      </c>
      <c r="G19" s="49">
        <f t="shared" si="4"/>
        <v>13433545.449999999</v>
      </c>
    </row>
    <row r="20" spans="1:7" x14ac:dyDescent="0.25">
      <c r="A20" s="80" t="s">
        <v>407</v>
      </c>
      <c r="B20" s="49">
        <v>538927.21</v>
      </c>
      <c r="C20" s="49">
        <v>766850.46</v>
      </c>
      <c r="D20" s="49">
        <f t="shared" si="2"/>
        <v>1305777.67</v>
      </c>
      <c r="E20" s="49">
        <v>1281212</v>
      </c>
      <c r="F20" s="49">
        <v>1231224.8600000001</v>
      </c>
      <c r="G20" s="49">
        <f t="shared" si="3"/>
        <v>24565.669999999925</v>
      </c>
    </row>
    <row r="21" spans="1:7" x14ac:dyDescent="0.25">
      <c r="A21" s="80" t="s">
        <v>408</v>
      </c>
      <c r="B21" s="49">
        <v>9795047.8900000006</v>
      </c>
      <c r="C21" s="49">
        <v>15010183.189999999</v>
      </c>
      <c r="D21" s="49">
        <f t="shared" si="2"/>
        <v>24805231.079999998</v>
      </c>
      <c r="E21" s="49">
        <v>12717395.58</v>
      </c>
      <c r="F21" s="49">
        <v>11869210.310000001</v>
      </c>
      <c r="G21" s="49">
        <f t="shared" si="3"/>
        <v>12087835.499999998</v>
      </c>
    </row>
    <row r="22" spans="1:7" x14ac:dyDescent="0.25">
      <c r="A22" s="80" t="s">
        <v>409</v>
      </c>
      <c r="B22" s="49">
        <v>0</v>
      </c>
      <c r="C22" s="49">
        <v>0</v>
      </c>
      <c r="D22" s="49">
        <f t="shared" si="2"/>
        <v>0</v>
      </c>
      <c r="E22" s="49">
        <v>0</v>
      </c>
      <c r="F22" s="49">
        <v>0</v>
      </c>
      <c r="G22" s="49">
        <f t="shared" si="3"/>
        <v>0</v>
      </c>
    </row>
    <row r="23" spans="1:7" x14ac:dyDescent="0.25">
      <c r="A23" s="80" t="s">
        <v>410</v>
      </c>
      <c r="B23" s="49">
        <v>1942116.09</v>
      </c>
      <c r="C23" s="49">
        <v>512572.57</v>
      </c>
      <c r="D23" s="49">
        <f t="shared" si="2"/>
        <v>2454688.66</v>
      </c>
      <c r="E23" s="49">
        <v>2097745.88</v>
      </c>
      <c r="F23" s="49">
        <v>1918929.62</v>
      </c>
      <c r="G23" s="49">
        <f t="shared" si="3"/>
        <v>356942.78000000026</v>
      </c>
    </row>
    <row r="24" spans="1:7" x14ac:dyDescent="0.25">
      <c r="A24" s="80" t="s">
        <v>411</v>
      </c>
      <c r="B24" s="49">
        <v>1740409.32</v>
      </c>
      <c r="C24" s="49">
        <v>-135028.92000000001</v>
      </c>
      <c r="D24" s="49">
        <f t="shared" si="2"/>
        <v>1605380.4000000001</v>
      </c>
      <c r="E24" s="49">
        <v>974136.17</v>
      </c>
      <c r="F24" s="49">
        <v>911425.55</v>
      </c>
      <c r="G24" s="49">
        <f t="shared" si="3"/>
        <v>631244.2300000001</v>
      </c>
    </row>
    <row r="25" spans="1:7" x14ac:dyDescent="0.25">
      <c r="A25" s="80" t="s">
        <v>412</v>
      </c>
      <c r="B25" s="49">
        <v>311996.18</v>
      </c>
      <c r="C25" s="49">
        <v>464326.18</v>
      </c>
      <c r="D25" s="49">
        <f t="shared" si="2"/>
        <v>776322.36</v>
      </c>
      <c r="E25" s="49">
        <v>443365.09</v>
      </c>
      <c r="F25" s="49">
        <v>360974.42</v>
      </c>
      <c r="G25" s="49">
        <f t="shared" si="3"/>
        <v>332957.26999999996</v>
      </c>
    </row>
    <row r="26" spans="1:7" x14ac:dyDescent="0.25">
      <c r="A26" s="80" t="s">
        <v>413</v>
      </c>
      <c r="B26" s="49">
        <v>0</v>
      </c>
      <c r="C26" s="49">
        <v>0</v>
      </c>
      <c r="D26" s="49">
        <f t="shared" si="2"/>
        <v>0</v>
      </c>
      <c r="E26" s="49">
        <v>0</v>
      </c>
      <c r="F26" s="49">
        <v>0</v>
      </c>
      <c r="G26" s="49">
        <f t="shared" si="3"/>
        <v>0</v>
      </c>
    </row>
    <row r="27" spans="1:7" x14ac:dyDescent="0.25">
      <c r="A27" s="60" t="s">
        <v>414</v>
      </c>
      <c r="B27" s="49">
        <f>SUM(B28:B36)</f>
        <v>1092709</v>
      </c>
      <c r="C27" s="49">
        <f t="shared" ref="C27:G27" si="5">SUM(C28:C36)</f>
        <v>3601797</v>
      </c>
      <c r="D27" s="49">
        <f>SUM(D28:D36)</f>
        <v>4694506</v>
      </c>
      <c r="E27" s="49">
        <f t="shared" si="5"/>
        <v>3696391.78</v>
      </c>
      <c r="F27" s="49">
        <f t="shared" si="5"/>
        <v>3516320.0799999996</v>
      </c>
      <c r="G27" s="49">
        <f t="shared" si="5"/>
        <v>998114.2200000002</v>
      </c>
    </row>
    <row r="28" spans="1:7" x14ac:dyDescent="0.25">
      <c r="A28" s="83" t="s">
        <v>415</v>
      </c>
      <c r="B28" s="49">
        <v>261582.87</v>
      </c>
      <c r="C28" s="49">
        <v>74011</v>
      </c>
      <c r="D28" s="49">
        <f t="shared" si="2"/>
        <v>335593.87</v>
      </c>
      <c r="E28" s="49">
        <v>285159.84000000003</v>
      </c>
      <c r="F28" s="49">
        <v>261573.9</v>
      </c>
      <c r="G28" s="49">
        <f t="shared" si="3"/>
        <v>50434.02999999997</v>
      </c>
    </row>
    <row r="29" spans="1:7" x14ac:dyDescent="0.25">
      <c r="A29" s="80" t="s">
        <v>416</v>
      </c>
      <c r="B29" s="49">
        <v>365948.72</v>
      </c>
      <c r="C29" s="49">
        <v>3511559.23</v>
      </c>
      <c r="D29" s="49">
        <f t="shared" si="2"/>
        <v>3877507.95</v>
      </c>
      <c r="E29" s="49">
        <v>2996687.04</v>
      </c>
      <c r="F29" s="49">
        <v>2876772.78</v>
      </c>
      <c r="G29" s="49">
        <f t="shared" si="3"/>
        <v>880820.91000000015</v>
      </c>
    </row>
    <row r="30" spans="1:7" x14ac:dyDescent="0.25">
      <c r="A30" s="80" t="s">
        <v>417</v>
      </c>
      <c r="B30" s="49">
        <v>0</v>
      </c>
      <c r="C30" s="49">
        <v>0</v>
      </c>
      <c r="D30" s="49">
        <f t="shared" si="2"/>
        <v>0</v>
      </c>
      <c r="E30" s="49">
        <v>0</v>
      </c>
      <c r="F30" s="49">
        <v>0</v>
      </c>
      <c r="G30" s="49">
        <f t="shared" si="3"/>
        <v>0</v>
      </c>
    </row>
    <row r="31" spans="1:7" x14ac:dyDescent="0.25">
      <c r="A31" s="80" t="s">
        <v>418</v>
      </c>
      <c r="B31" s="49">
        <v>0</v>
      </c>
      <c r="C31" s="49">
        <v>0</v>
      </c>
      <c r="D31" s="49">
        <f t="shared" si="2"/>
        <v>0</v>
      </c>
      <c r="E31" s="49">
        <v>0</v>
      </c>
      <c r="F31" s="49">
        <v>0</v>
      </c>
      <c r="G31" s="49">
        <f t="shared" si="3"/>
        <v>0</v>
      </c>
    </row>
    <row r="32" spans="1:7" x14ac:dyDescent="0.25">
      <c r="A32" s="80" t="s">
        <v>419</v>
      </c>
      <c r="B32" s="49">
        <v>0</v>
      </c>
      <c r="C32" s="49">
        <v>0</v>
      </c>
      <c r="D32" s="49">
        <f t="shared" si="2"/>
        <v>0</v>
      </c>
      <c r="E32" s="49">
        <v>0</v>
      </c>
      <c r="F32" s="49">
        <v>0</v>
      </c>
      <c r="G32" s="49">
        <f t="shared" si="3"/>
        <v>0</v>
      </c>
    </row>
    <row r="33" spans="1:7" ht="14.45" customHeight="1" x14ac:dyDescent="0.25">
      <c r="A33" s="80" t="s">
        <v>420</v>
      </c>
      <c r="B33" s="49">
        <v>0</v>
      </c>
      <c r="C33" s="49">
        <v>0</v>
      </c>
      <c r="D33" s="49">
        <f t="shared" si="2"/>
        <v>0</v>
      </c>
      <c r="E33" s="49">
        <v>0</v>
      </c>
      <c r="F33" s="49">
        <v>0</v>
      </c>
      <c r="G33" s="49">
        <f t="shared" si="3"/>
        <v>0</v>
      </c>
    </row>
    <row r="34" spans="1:7" ht="14.45" customHeight="1" x14ac:dyDescent="0.25">
      <c r="A34" s="80" t="s">
        <v>421</v>
      </c>
      <c r="B34" s="49">
        <v>465177.41</v>
      </c>
      <c r="C34" s="49">
        <v>16226.77</v>
      </c>
      <c r="D34" s="49">
        <f t="shared" si="2"/>
        <v>481404.18</v>
      </c>
      <c r="E34" s="49">
        <v>414544.9</v>
      </c>
      <c r="F34" s="49">
        <v>377973.4</v>
      </c>
      <c r="G34" s="49">
        <f t="shared" si="3"/>
        <v>66859.27999999997</v>
      </c>
    </row>
    <row r="35" spans="1:7" ht="14.45" customHeight="1" x14ac:dyDescent="0.25">
      <c r="A35" s="80" t="s">
        <v>422</v>
      </c>
      <c r="B35" s="49">
        <v>0</v>
      </c>
      <c r="C35" s="49">
        <v>0</v>
      </c>
      <c r="D35" s="49">
        <f t="shared" si="2"/>
        <v>0</v>
      </c>
      <c r="E35" s="49">
        <v>0</v>
      </c>
      <c r="F35" s="49">
        <v>0</v>
      </c>
      <c r="G35" s="49">
        <f t="shared" si="3"/>
        <v>0</v>
      </c>
    </row>
    <row r="36" spans="1:7" ht="14.45" customHeight="1" x14ac:dyDescent="0.25">
      <c r="A36" s="80" t="s">
        <v>423</v>
      </c>
      <c r="B36" s="49">
        <v>0</v>
      </c>
      <c r="C36" s="49">
        <v>0</v>
      </c>
      <c r="D36" s="49">
        <f t="shared" si="2"/>
        <v>0</v>
      </c>
      <c r="E36" s="49">
        <v>0</v>
      </c>
      <c r="F36" s="49">
        <v>0</v>
      </c>
      <c r="G36" s="49">
        <f t="shared" si="3"/>
        <v>0</v>
      </c>
    </row>
    <row r="37" spans="1:7" ht="14.45" customHeight="1" x14ac:dyDescent="0.25">
      <c r="A37" s="61" t="s">
        <v>424</v>
      </c>
      <c r="B37" s="49">
        <f>SUM(B38:B41)</f>
        <v>0</v>
      </c>
      <c r="C37" s="49">
        <f t="shared" ref="C37:G37" si="6">SUM(C38:C41)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3" t="s">
        <v>425</v>
      </c>
      <c r="B38" s="49">
        <v>0</v>
      </c>
      <c r="C38" s="49">
        <v>0</v>
      </c>
      <c r="D38" s="49">
        <f t="shared" si="2"/>
        <v>0</v>
      </c>
      <c r="E38" s="49">
        <v>0</v>
      </c>
      <c r="F38" s="49">
        <v>0</v>
      </c>
      <c r="G38" s="49">
        <f t="shared" si="3"/>
        <v>0</v>
      </c>
    </row>
    <row r="39" spans="1:7" ht="30" x14ac:dyDescent="0.25">
      <c r="A39" s="83" t="s">
        <v>426</v>
      </c>
      <c r="B39" s="49">
        <v>0</v>
      </c>
      <c r="C39" s="49">
        <v>0</v>
      </c>
      <c r="D39" s="49">
        <f t="shared" si="2"/>
        <v>0</v>
      </c>
      <c r="E39" s="49">
        <v>0</v>
      </c>
      <c r="F39" s="49">
        <v>0</v>
      </c>
      <c r="G39" s="49">
        <f t="shared" si="3"/>
        <v>0</v>
      </c>
    </row>
    <row r="40" spans="1:7" x14ac:dyDescent="0.25">
      <c r="A40" s="83" t="s">
        <v>427</v>
      </c>
      <c r="B40" s="49">
        <v>0</v>
      </c>
      <c r="C40" s="49">
        <v>0</v>
      </c>
      <c r="D40" s="49">
        <f t="shared" si="2"/>
        <v>0</v>
      </c>
      <c r="E40" s="49">
        <v>0</v>
      </c>
      <c r="F40" s="49">
        <v>0</v>
      </c>
      <c r="G40" s="49">
        <f t="shared" si="3"/>
        <v>0</v>
      </c>
    </row>
    <row r="41" spans="1:7" x14ac:dyDescent="0.25">
      <c r="A41" s="83" t="s">
        <v>428</v>
      </c>
      <c r="B41" s="49">
        <v>0</v>
      </c>
      <c r="C41" s="49">
        <v>0</v>
      </c>
      <c r="D41" s="49">
        <f t="shared" si="2"/>
        <v>0</v>
      </c>
      <c r="E41" s="49">
        <v>0</v>
      </c>
      <c r="F41" s="49">
        <v>0</v>
      </c>
      <c r="G41" s="49">
        <f t="shared" si="3"/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429</v>
      </c>
      <c r="B43" s="4">
        <f>SUM(B44,B53,B61,B71)</f>
        <v>39335692</v>
      </c>
      <c r="C43" s="4">
        <f t="shared" ref="C43:G43" si="7">SUM(C44,C53,C61,C71)</f>
        <v>81367269.959999993</v>
      </c>
      <c r="D43" s="4">
        <f>SUM(D44,D53,D61,D71)</f>
        <v>120702961.95999999</v>
      </c>
      <c r="E43" s="4">
        <f t="shared" si="7"/>
        <v>88639545.36999999</v>
      </c>
      <c r="F43" s="4">
        <f t="shared" si="7"/>
        <v>87572689.099999994</v>
      </c>
      <c r="G43" s="4">
        <f t="shared" si="7"/>
        <v>32063416.589999996</v>
      </c>
    </row>
    <row r="44" spans="1:7" x14ac:dyDescent="0.25">
      <c r="A44" s="60" t="s">
        <v>397</v>
      </c>
      <c r="B44" s="49">
        <f>SUM(B45:B52)</f>
        <v>11145772.699999999</v>
      </c>
      <c r="C44" s="49">
        <f t="shared" ref="C44:G44" si="8">SUM(C45:C52)</f>
        <v>1451507.44</v>
      </c>
      <c r="D44" s="49">
        <f t="shared" ref="D44:D75" si="9">B44+C44</f>
        <v>12597280.139999999</v>
      </c>
      <c r="E44" s="49">
        <f t="shared" si="8"/>
        <v>12468333.060000001</v>
      </c>
      <c r="F44" s="49">
        <f t="shared" si="8"/>
        <v>11691630.93</v>
      </c>
      <c r="G44" s="49">
        <f t="shared" si="8"/>
        <v>128947.07999999821</v>
      </c>
    </row>
    <row r="45" spans="1:7" x14ac:dyDescent="0.25">
      <c r="A45" s="83" t="s">
        <v>398</v>
      </c>
      <c r="B45" s="49">
        <v>0</v>
      </c>
      <c r="C45" s="49">
        <v>0</v>
      </c>
      <c r="D45" s="49">
        <f t="shared" si="9"/>
        <v>0</v>
      </c>
      <c r="E45" s="49">
        <v>0</v>
      </c>
      <c r="F45" s="49">
        <v>0</v>
      </c>
      <c r="G45" s="49">
        <f t="shared" ref="G45:G52" si="10">D45-E45</f>
        <v>0</v>
      </c>
    </row>
    <row r="46" spans="1:7" x14ac:dyDescent="0.25">
      <c r="A46" s="83" t="s">
        <v>399</v>
      </c>
      <c r="B46" s="49">
        <v>0</v>
      </c>
      <c r="C46" s="49">
        <v>0</v>
      </c>
      <c r="D46" s="49">
        <f t="shared" si="9"/>
        <v>0</v>
      </c>
      <c r="E46" s="49">
        <v>0</v>
      </c>
      <c r="F46" s="49">
        <v>0</v>
      </c>
      <c r="G46" s="49">
        <f t="shared" si="10"/>
        <v>0</v>
      </c>
    </row>
    <row r="47" spans="1:7" x14ac:dyDescent="0.25">
      <c r="A47" s="83" t="s">
        <v>400</v>
      </c>
      <c r="B47" s="49">
        <v>0</v>
      </c>
      <c r="C47" s="49">
        <v>0</v>
      </c>
      <c r="D47" s="49">
        <f t="shared" si="9"/>
        <v>0</v>
      </c>
      <c r="E47" s="49">
        <v>0</v>
      </c>
      <c r="F47" s="49">
        <v>0</v>
      </c>
      <c r="G47" s="49">
        <f t="shared" si="10"/>
        <v>0</v>
      </c>
    </row>
    <row r="48" spans="1:7" x14ac:dyDescent="0.25">
      <c r="A48" s="83" t="s">
        <v>401</v>
      </c>
      <c r="B48" s="49">
        <v>0</v>
      </c>
      <c r="C48" s="49">
        <v>0</v>
      </c>
      <c r="D48" s="49">
        <f t="shared" si="9"/>
        <v>0</v>
      </c>
      <c r="E48" s="49">
        <v>0</v>
      </c>
      <c r="F48" s="49">
        <v>0</v>
      </c>
      <c r="G48" s="49">
        <f t="shared" si="10"/>
        <v>0</v>
      </c>
    </row>
    <row r="49" spans="1:7" x14ac:dyDescent="0.25">
      <c r="A49" s="83" t="s">
        <v>402</v>
      </c>
      <c r="B49" s="49">
        <v>0</v>
      </c>
      <c r="C49" s="49">
        <v>0</v>
      </c>
      <c r="D49" s="49">
        <f t="shared" si="9"/>
        <v>0</v>
      </c>
      <c r="E49" s="49">
        <v>0</v>
      </c>
      <c r="F49" s="49">
        <v>0</v>
      </c>
      <c r="G49" s="49">
        <f t="shared" si="10"/>
        <v>0</v>
      </c>
    </row>
    <row r="50" spans="1:7" x14ac:dyDescent="0.25">
      <c r="A50" s="83" t="s">
        <v>403</v>
      </c>
      <c r="B50" s="49">
        <v>0</v>
      </c>
      <c r="C50" s="49">
        <v>0</v>
      </c>
      <c r="D50" s="49">
        <f t="shared" si="9"/>
        <v>0</v>
      </c>
      <c r="E50" s="49">
        <v>0</v>
      </c>
      <c r="F50" s="49">
        <v>0</v>
      </c>
      <c r="G50" s="49">
        <f t="shared" si="10"/>
        <v>0</v>
      </c>
    </row>
    <row r="51" spans="1:7" x14ac:dyDescent="0.25">
      <c r="A51" s="83" t="s">
        <v>404</v>
      </c>
      <c r="B51" s="49">
        <v>11145772.699999999</v>
      </c>
      <c r="C51" s="49">
        <v>1451507.44</v>
      </c>
      <c r="D51" s="49">
        <f t="shared" si="9"/>
        <v>12597280.139999999</v>
      </c>
      <c r="E51" s="49">
        <v>12468333.060000001</v>
      </c>
      <c r="F51" s="49">
        <v>11691630.93</v>
      </c>
      <c r="G51" s="49">
        <f t="shared" si="10"/>
        <v>128947.07999999821</v>
      </c>
    </row>
    <row r="52" spans="1:7" x14ac:dyDescent="0.25">
      <c r="A52" s="83" t="s">
        <v>405</v>
      </c>
      <c r="B52" s="49">
        <v>0</v>
      </c>
      <c r="C52" s="49">
        <v>0</v>
      </c>
      <c r="D52" s="49">
        <f t="shared" si="9"/>
        <v>0</v>
      </c>
      <c r="E52" s="49">
        <v>0</v>
      </c>
      <c r="F52" s="49">
        <v>0</v>
      </c>
      <c r="G52" s="49">
        <f t="shared" si="10"/>
        <v>0</v>
      </c>
    </row>
    <row r="53" spans="1:7" x14ac:dyDescent="0.25">
      <c r="A53" s="60" t="s">
        <v>406</v>
      </c>
      <c r="B53" s="49">
        <f>SUM(B54:B60)</f>
        <v>27389919.300000001</v>
      </c>
      <c r="C53" s="49">
        <f t="shared" ref="C53:G53" si="11">SUM(C54:C60)</f>
        <v>77809645.519999996</v>
      </c>
      <c r="D53" s="49">
        <f t="shared" si="11"/>
        <v>105199564.81999999</v>
      </c>
      <c r="E53" s="49">
        <f t="shared" si="11"/>
        <v>73840093.309999987</v>
      </c>
      <c r="F53" s="49">
        <f t="shared" si="11"/>
        <v>73799939.169999987</v>
      </c>
      <c r="G53" s="49">
        <f t="shared" si="11"/>
        <v>31359471.509999998</v>
      </c>
    </row>
    <row r="54" spans="1:7" x14ac:dyDescent="0.25">
      <c r="A54" s="83" t="s">
        <v>407</v>
      </c>
      <c r="B54" s="49">
        <v>0</v>
      </c>
      <c r="C54" s="49">
        <v>500000</v>
      </c>
      <c r="D54" s="49">
        <f t="shared" si="9"/>
        <v>500000</v>
      </c>
      <c r="E54" s="49">
        <v>500000</v>
      </c>
      <c r="F54" s="49">
        <v>500000</v>
      </c>
      <c r="G54" s="49">
        <f t="shared" ref="G54:G75" si="12">D54-E54</f>
        <v>0</v>
      </c>
    </row>
    <row r="55" spans="1:7" x14ac:dyDescent="0.25">
      <c r="A55" s="83" t="s">
        <v>408</v>
      </c>
      <c r="B55" s="49">
        <v>27389919.300000001</v>
      </c>
      <c r="C55" s="49">
        <v>77043197.519999996</v>
      </c>
      <c r="D55" s="49">
        <f t="shared" si="9"/>
        <v>104433116.81999999</v>
      </c>
      <c r="E55" s="49">
        <v>73162617.709999993</v>
      </c>
      <c r="F55" s="49">
        <v>73122463.569999993</v>
      </c>
      <c r="G55" s="49">
        <f t="shared" si="12"/>
        <v>31270499.109999999</v>
      </c>
    </row>
    <row r="56" spans="1:7" x14ac:dyDescent="0.25">
      <c r="A56" s="83" t="s">
        <v>409</v>
      </c>
      <c r="B56" s="49">
        <v>0</v>
      </c>
      <c r="C56" s="49">
        <v>0</v>
      </c>
      <c r="D56" s="49">
        <f t="shared" si="9"/>
        <v>0</v>
      </c>
      <c r="E56" s="49">
        <v>0</v>
      </c>
      <c r="F56" s="49">
        <v>0</v>
      </c>
      <c r="G56" s="49">
        <f t="shared" si="12"/>
        <v>0</v>
      </c>
    </row>
    <row r="57" spans="1:7" x14ac:dyDescent="0.25">
      <c r="A57" s="84" t="s">
        <v>410</v>
      </c>
      <c r="B57" s="49">
        <v>0</v>
      </c>
      <c r="C57" s="49">
        <v>266448</v>
      </c>
      <c r="D57" s="49">
        <f t="shared" si="9"/>
        <v>266448</v>
      </c>
      <c r="E57" s="49">
        <v>177475.6</v>
      </c>
      <c r="F57" s="49">
        <v>177475.6</v>
      </c>
      <c r="G57" s="49">
        <f t="shared" si="12"/>
        <v>88972.4</v>
      </c>
    </row>
    <row r="58" spans="1:7" x14ac:dyDescent="0.25">
      <c r="A58" s="83" t="s">
        <v>411</v>
      </c>
      <c r="B58" s="49">
        <v>0</v>
      </c>
      <c r="C58" s="49">
        <v>0</v>
      </c>
      <c r="D58" s="49">
        <f t="shared" si="9"/>
        <v>0</v>
      </c>
      <c r="E58" s="49">
        <v>0</v>
      </c>
      <c r="F58" s="49">
        <v>0</v>
      </c>
      <c r="G58" s="49">
        <f t="shared" si="12"/>
        <v>0</v>
      </c>
    </row>
    <row r="59" spans="1:7" x14ac:dyDescent="0.25">
      <c r="A59" s="83" t="s">
        <v>412</v>
      </c>
      <c r="B59" s="49">
        <v>0</v>
      </c>
      <c r="C59" s="49">
        <v>0</v>
      </c>
      <c r="D59" s="49">
        <f t="shared" si="9"/>
        <v>0</v>
      </c>
      <c r="E59" s="49">
        <v>0</v>
      </c>
      <c r="F59" s="49">
        <v>0</v>
      </c>
      <c r="G59" s="49">
        <f t="shared" si="12"/>
        <v>0</v>
      </c>
    </row>
    <row r="60" spans="1:7" x14ac:dyDescent="0.25">
      <c r="A60" s="83" t="s">
        <v>413</v>
      </c>
      <c r="B60" s="49">
        <v>0</v>
      </c>
      <c r="C60" s="49">
        <v>0</v>
      </c>
      <c r="D60" s="49">
        <f t="shared" si="9"/>
        <v>0</v>
      </c>
      <c r="E60" s="49">
        <v>0</v>
      </c>
      <c r="F60" s="49">
        <v>0</v>
      </c>
      <c r="G60" s="49">
        <f t="shared" si="12"/>
        <v>0</v>
      </c>
    </row>
    <row r="61" spans="1:7" x14ac:dyDescent="0.25">
      <c r="A61" s="60" t="s">
        <v>414</v>
      </c>
      <c r="B61" s="49">
        <f>SUM(B62:B70)</f>
        <v>800000</v>
      </c>
      <c r="C61" s="49">
        <f t="shared" ref="C61:G61" si="13">SUM(C62:C70)</f>
        <v>2106117</v>
      </c>
      <c r="D61" s="49">
        <f t="shared" si="13"/>
        <v>2906117</v>
      </c>
      <c r="E61" s="49">
        <f t="shared" si="13"/>
        <v>2331119</v>
      </c>
      <c r="F61" s="49">
        <f t="shared" si="13"/>
        <v>2081119</v>
      </c>
      <c r="G61" s="49">
        <f t="shared" si="13"/>
        <v>574998</v>
      </c>
    </row>
    <row r="62" spans="1:7" x14ac:dyDescent="0.25">
      <c r="A62" s="83" t="s">
        <v>415</v>
      </c>
      <c r="B62" s="49">
        <v>0</v>
      </c>
      <c r="C62" s="49">
        <v>153000</v>
      </c>
      <c r="D62" s="49">
        <f t="shared" si="9"/>
        <v>153000</v>
      </c>
      <c r="E62" s="49">
        <v>0</v>
      </c>
      <c r="F62" s="49">
        <v>0</v>
      </c>
      <c r="G62" s="49">
        <f t="shared" si="12"/>
        <v>153000</v>
      </c>
    </row>
    <row r="63" spans="1:7" x14ac:dyDescent="0.25">
      <c r="A63" s="83" t="s">
        <v>416</v>
      </c>
      <c r="B63" s="49">
        <v>800000</v>
      </c>
      <c r="C63" s="49">
        <v>1953117</v>
      </c>
      <c r="D63" s="49">
        <f t="shared" si="9"/>
        <v>2753117</v>
      </c>
      <c r="E63" s="49">
        <v>2331119</v>
      </c>
      <c r="F63" s="49">
        <v>2081119</v>
      </c>
      <c r="G63" s="49">
        <f t="shared" si="12"/>
        <v>421998</v>
      </c>
    </row>
    <row r="64" spans="1:7" x14ac:dyDescent="0.25">
      <c r="A64" s="83" t="s">
        <v>417</v>
      </c>
      <c r="B64" s="49">
        <v>0</v>
      </c>
      <c r="C64" s="49">
        <v>0</v>
      </c>
      <c r="D64" s="49">
        <f t="shared" si="9"/>
        <v>0</v>
      </c>
      <c r="E64" s="49">
        <v>0</v>
      </c>
      <c r="F64" s="49">
        <v>0</v>
      </c>
      <c r="G64" s="49">
        <f t="shared" si="12"/>
        <v>0</v>
      </c>
    </row>
    <row r="65" spans="1:7" x14ac:dyDescent="0.25">
      <c r="A65" s="83" t="s">
        <v>418</v>
      </c>
      <c r="B65" s="49">
        <v>0</v>
      </c>
      <c r="C65" s="49">
        <v>0</v>
      </c>
      <c r="D65" s="49">
        <f t="shared" si="9"/>
        <v>0</v>
      </c>
      <c r="E65" s="49">
        <v>0</v>
      </c>
      <c r="F65" s="49">
        <v>0</v>
      </c>
      <c r="G65" s="49">
        <f t="shared" si="12"/>
        <v>0</v>
      </c>
    </row>
    <row r="66" spans="1:7" x14ac:dyDescent="0.25">
      <c r="A66" s="83" t="s">
        <v>419</v>
      </c>
      <c r="B66" s="49">
        <v>0</v>
      </c>
      <c r="C66" s="49">
        <v>0</v>
      </c>
      <c r="D66" s="49">
        <f t="shared" si="9"/>
        <v>0</v>
      </c>
      <c r="E66" s="49">
        <v>0</v>
      </c>
      <c r="F66" s="49">
        <v>0</v>
      </c>
      <c r="G66" s="49">
        <f t="shared" si="12"/>
        <v>0</v>
      </c>
    </row>
    <row r="67" spans="1:7" x14ac:dyDescent="0.25">
      <c r="A67" s="83" t="s">
        <v>420</v>
      </c>
      <c r="B67" s="49">
        <v>0</v>
      </c>
      <c r="C67" s="49">
        <v>0</v>
      </c>
      <c r="D67" s="49">
        <f t="shared" si="9"/>
        <v>0</v>
      </c>
      <c r="E67" s="49">
        <v>0</v>
      </c>
      <c r="F67" s="49">
        <v>0</v>
      </c>
      <c r="G67" s="49">
        <f t="shared" si="12"/>
        <v>0</v>
      </c>
    </row>
    <row r="68" spans="1:7" x14ac:dyDescent="0.25">
      <c r="A68" s="83" t="s">
        <v>421</v>
      </c>
      <c r="B68" s="49">
        <v>0</v>
      </c>
      <c r="C68" s="49">
        <v>0</v>
      </c>
      <c r="D68" s="49">
        <f t="shared" si="9"/>
        <v>0</v>
      </c>
      <c r="E68" s="49">
        <v>0</v>
      </c>
      <c r="F68" s="49">
        <v>0</v>
      </c>
      <c r="G68" s="49">
        <f t="shared" si="12"/>
        <v>0</v>
      </c>
    </row>
    <row r="69" spans="1:7" x14ac:dyDescent="0.25">
      <c r="A69" s="83" t="s">
        <v>422</v>
      </c>
      <c r="B69" s="49">
        <v>0</v>
      </c>
      <c r="C69" s="49">
        <v>0</v>
      </c>
      <c r="D69" s="49">
        <f t="shared" si="9"/>
        <v>0</v>
      </c>
      <c r="E69" s="49">
        <v>0</v>
      </c>
      <c r="F69" s="49">
        <v>0</v>
      </c>
      <c r="G69" s="49">
        <f t="shared" si="12"/>
        <v>0</v>
      </c>
    </row>
    <row r="70" spans="1:7" x14ac:dyDescent="0.25">
      <c r="A70" s="83" t="s">
        <v>423</v>
      </c>
      <c r="B70" s="49">
        <v>0</v>
      </c>
      <c r="C70" s="49">
        <v>0</v>
      </c>
      <c r="D70" s="49">
        <f t="shared" si="9"/>
        <v>0</v>
      </c>
      <c r="E70" s="49">
        <v>0</v>
      </c>
      <c r="F70" s="49">
        <v>0</v>
      </c>
      <c r="G70" s="49">
        <f t="shared" si="12"/>
        <v>0</v>
      </c>
    </row>
    <row r="71" spans="1:7" x14ac:dyDescent="0.25">
      <c r="A71" s="61" t="s">
        <v>424</v>
      </c>
      <c r="B71" s="49">
        <f>SUM(B72:B75)</f>
        <v>0</v>
      </c>
      <c r="C71" s="49">
        <f t="shared" ref="C71:G71" si="14">SUM(C72:C75)</f>
        <v>0</v>
      </c>
      <c r="D71" s="49">
        <f t="shared" si="14"/>
        <v>0</v>
      </c>
      <c r="E71" s="49">
        <f t="shared" si="14"/>
        <v>0</v>
      </c>
      <c r="F71" s="49">
        <f t="shared" si="14"/>
        <v>0</v>
      </c>
      <c r="G71" s="49">
        <f t="shared" si="14"/>
        <v>0</v>
      </c>
    </row>
    <row r="72" spans="1:7" x14ac:dyDescent="0.25">
      <c r="A72" s="83" t="s">
        <v>425</v>
      </c>
      <c r="B72" s="49">
        <v>0</v>
      </c>
      <c r="C72" s="49">
        <v>0</v>
      </c>
      <c r="D72" s="49">
        <f t="shared" si="9"/>
        <v>0</v>
      </c>
      <c r="E72" s="49">
        <v>0</v>
      </c>
      <c r="F72" s="49">
        <v>0</v>
      </c>
      <c r="G72" s="49">
        <f t="shared" si="12"/>
        <v>0</v>
      </c>
    </row>
    <row r="73" spans="1:7" ht="30" x14ac:dyDescent="0.25">
      <c r="A73" s="83" t="s">
        <v>426</v>
      </c>
      <c r="B73" s="49">
        <v>0</v>
      </c>
      <c r="C73" s="49">
        <v>0</v>
      </c>
      <c r="D73" s="49">
        <f t="shared" si="9"/>
        <v>0</v>
      </c>
      <c r="E73" s="49">
        <v>0</v>
      </c>
      <c r="F73" s="49">
        <v>0</v>
      </c>
      <c r="G73" s="49">
        <f t="shared" si="12"/>
        <v>0</v>
      </c>
    </row>
    <row r="74" spans="1:7" x14ac:dyDescent="0.25">
      <c r="A74" s="83" t="s">
        <v>427</v>
      </c>
      <c r="B74" s="49">
        <v>0</v>
      </c>
      <c r="C74" s="49">
        <v>0</v>
      </c>
      <c r="D74" s="49">
        <f t="shared" si="9"/>
        <v>0</v>
      </c>
      <c r="E74" s="49">
        <v>0</v>
      </c>
      <c r="F74" s="49">
        <v>0</v>
      </c>
      <c r="G74" s="49">
        <f t="shared" si="12"/>
        <v>0</v>
      </c>
    </row>
    <row r="75" spans="1:7" x14ac:dyDescent="0.25">
      <c r="A75" s="83" t="s">
        <v>428</v>
      </c>
      <c r="B75" s="49">
        <v>0</v>
      </c>
      <c r="C75" s="49">
        <v>0</v>
      </c>
      <c r="D75" s="49">
        <f t="shared" si="9"/>
        <v>0</v>
      </c>
      <c r="E75" s="49">
        <v>0</v>
      </c>
      <c r="F75" s="49">
        <v>0</v>
      </c>
      <c r="G75" s="49">
        <f t="shared" si="12"/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386</v>
      </c>
      <c r="B77" s="4">
        <f>B43+B9</f>
        <v>98663322</v>
      </c>
      <c r="C77" s="4">
        <f t="shared" ref="C77:G77" si="15">C43+C9</f>
        <v>138724055.28</v>
      </c>
      <c r="D77" s="4">
        <f>D43+D9</f>
        <v>237387377.27999997</v>
      </c>
      <c r="E77" s="4">
        <f t="shared" si="15"/>
        <v>180743927.94999999</v>
      </c>
      <c r="F77" s="4">
        <f t="shared" si="15"/>
        <v>177161577.64999998</v>
      </c>
      <c r="G77" s="4">
        <f t="shared" si="15"/>
        <v>56643449.329999983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72:G75 B61:G61 B9:B10 B37:G37 B19:G19 B27:G27 B53:G53 C62:G70 B43:B44 B71:G71 B76:G77 C20:G26 C28:G36 C38:G41 C43:G52 C54:G60 C9:G18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B19:G19 B27:C27 B37:G37 B42:G42 E38:F41 B53:G53 B61:G61 B71:G71 E27:G27 B76:G76 B72:C75 E72:F75 B9:C9 E9:G9 B44:C44 B43:C43 E43:G43 B77:C77 E77:G77 E10:G10 E44:G4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4"/>
  <sheetViews>
    <sheetView showGridLines="0" tabSelected="1" zoomScale="64" zoomScaleNormal="70" workbookViewId="0">
      <selection activeCell="C21" sqref="C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6" t="s">
        <v>430</v>
      </c>
      <c r="B1" s="149"/>
      <c r="C1" s="149"/>
      <c r="D1" s="149"/>
      <c r="E1" s="149"/>
      <c r="F1" s="149"/>
      <c r="G1" s="150"/>
    </row>
    <row r="2" spans="1:7" x14ac:dyDescent="0.25">
      <c r="A2" s="114" t="str">
        <f>'Formato 1'!A2</f>
        <v>NOMBRE DEL ENTE PÚBLICO (a)</v>
      </c>
      <c r="B2" s="115"/>
      <c r="C2" s="115"/>
      <c r="D2" s="115"/>
      <c r="E2" s="115"/>
      <c r="F2" s="115"/>
      <c r="G2" s="116"/>
    </row>
    <row r="3" spans="1:7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x14ac:dyDescent="0.25">
      <c r="A4" s="117" t="s">
        <v>431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1" t="s">
        <v>432</v>
      </c>
      <c r="B7" s="154" t="s">
        <v>305</v>
      </c>
      <c r="C7" s="154"/>
      <c r="D7" s="154"/>
      <c r="E7" s="154"/>
      <c r="F7" s="154"/>
      <c r="G7" s="154" t="s">
        <v>306</v>
      </c>
    </row>
    <row r="8" spans="1:7" ht="30" x14ac:dyDescent="0.25">
      <c r="A8" s="152"/>
      <c r="B8" s="7" t="s">
        <v>307</v>
      </c>
      <c r="C8" s="34" t="s">
        <v>395</v>
      </c>
      <c r="D8" s="34" t="s">
        <v>238</v>
      </c>
      <c r="E8" s="34" t="s">
        <v>193</v>
      </c>
      <c r="F8" s="34" t="s">
        <v>210</v>
      </c>
      <c r="G8" s="164"/>
    </row>
    <row r="9" spans="1:7" ht="15.75" customHeight="1" x14ac:dyDescent="0.25">
      <c r="A9" s="27" t="s">
        <v>433</v>
      </c>
      <c r="B9" s="123">
        <f>SUM(B10,B11,B12,B15,B16,B19)</f>
        <v>33551267.48</v>
      </c>
      <c r="C9" s="123">
        <f t="shared" ref="C9:G9" si="0">SUM(C10,C11,C12,C15,C16,C19)</f>
        <v>2510207.12</v>
      </c>
      <c r="D9" s="123">
        <f t="shared" si="0"/>
        <v>36061474.600000001</v>
      </c>
      <c r="E9" s="123">
        <f t="shared" si="0"/>
        <v>33427437.059999999</v>
      </c>
      <c r="F9" s="123">
        <f t="shared" si="0"/>
        <v>31070598.43</v>
      </c>
      <c r="G9" s="123">
        <f t="shared" si="0"/>
        <v>2634037.5400000028</v>
      </c>
    </row>
    <row r="10" spans="1:7" x14ac:dyDescent="0.25">
      <c r="A10" s="60" t="s">
        <v>434</v>
      </c>
      <c r="B10" s="77">
        <v>33551267.48</v>
      </c>
      <c r="C10" s="77">
        <v>2510207.12</v>
      </c>
      <c r="D10" s="77">
        <f>B10+C10</f>
        <v>36061474.600000001</v>
      </c>
      <c r="E10" s="77">
        <v>33427437.059999999</v>
      </c>
      <c r="F10" s="77">
        <v>31070598.43</v>
      </c>
      <c r="G10" s="78">
        <f>D10-E10</f>
        <v>2634037.5400000028</v>
      </c>
    </row>
    <row r="11" spans="1:7" ht="15.75" customHeight="1" x14ac:dyDescent="0.25">
      <c r="A11" s="60" t="s">
        <v>435</v>
      </c>
      <c r="B11" s="79">
        <v>0</v>
      </c>
      <c r="C11" s="79">
        <v>0</v>
      </c>
      <c r="D11" s="79">
        <f>B11+C11</f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436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437</v>
      </c>
      <c r="B13" s="79">
        <v>0</v>
      </c>
      <c r="C13" s="79">
        <v>0</v>
      </c>
      <c r="D13" s="79">
        <f t="shared" ref="D13:D19" si="3">B13+C13</f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438</v>
      </c>
      <c r="B14" s="79">
        <v>0</v>
      </c>
      <c r="C14" s="79">
        <v>0</v>
      </c>
      <c r="D14" s="79">
        <f t="shared" si="3"/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439</v>
      </c>
      <c r="B15" s="79">
        <v>0</v>
      </c>
      <c r="C15" s="79">
        <v>0</v>
      </c>
      <c r="D15" s="79">
        <f t="shared" si="3"/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440</v>
      </c>
      <c r="B16" s="79">
        <f>B17+B18</f>
        <v>0</v>
      </c>
      <c r="C16" s="79">
        <f t="shared" ref="C16:G16" si="4">C17+C18</f>
        <v>0</v>
      </c>
      <c r="D16" s="79">
        <f t="shared" si="4"/>
        <v>0</v>
      </c>
      <c r="E16" s="79">
        <f t="shared" si="4"/>
        <v>0</v>
      </c>
      <c r="F16" s="79">
        <f t="shared" si="4"/>
        <v>0</v>
      </c>
      <c r="G16" s="79">
        <f t="shared" si="4"/>
        <v>0</v>
      </c>
    </row>
    <row r="17" spans="1:7" x14ac:dyDescent="0.25">
      <c r="A17" s="80" t="s">
        <v>441</v>
      </c>
      <c r="B17" s="79">
        <v>0</v>
      </c>
      <c r="C17" s="79">
        <v>0</v>
      </c>
      <c r="D17" s="79">
        <f t="shared" si="3"/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442</v>
      </c>
      <c r="B18" s="79">
        <v>0</v>
      </c>
      <c r="C18" s="79">
        <v>0</v>
      </c>
      <c r="D18" s="79">
        <f t="shared" si="3"/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443</v>
      </c>
      <c r="B19" s="79">
        <v>0</v>
      </c>
      <c r="C19" s="79">
        <v>0</v>
      </c>
      <c r="D19" s="79">
        <f t="shared" si="3"/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444</v>
      </c>
      <c r="B21" s="37">
        <f>SUM(B22,B23,B24,B27,B28,B31)</f>
        <v>9450772.6999999993</v>
      </c>
      <c r="C21" s="37">
        <f t="shared" ref="C21:F21" si="5">SUM(C22,C23,C24,C27,C28,C31)</f>
        <v>253314.09</v>
      </c>
      <c r="D21" s="37">
        <f t="shared" si="5"/>
        <v>9704086.7899999991</v>
      </c>
      <c r="E21" s="37">
        <f t="shared" si="5"/>
        <v>9545795.8699999992</v>
      </c>
      <c r="F21" s="37">
        <f t="shared" si="5"/>
        <v>8769093.7400000002</v>
      </c>
      <c r="G21" s="37">
        <f>SUM(G22,G23,G24,G27,G28,G31)</f>
        <v>158290.91999999993</v>
      </c>
    </row>
    <row r="22" spans="1:7" x14ac:dyDescent="0.25">
      <c r="A22" s="60" t="s">
        <v>434</v>
      </c>
      <c r="B22" s="77">
        <v>9450772.6999999993</v>
      </c>
      <c r="C22" s="77">
        <v>253314.09</v>
      </c>
      <c r="D22" s="77">
        <f>B22+C22</f>
        <v>9704086.7899999991</v>
      </c>
      <c r="E22" s="77">
        <v>9545795.8699999992</v>
      </c>
      <c r="F22" s="77">
        <v>8769093.7400000002</v>
      </c>
      <c r="G22" s="78">
        <f t="shared" ref="G22:G31" si="6">D22-E22</f>
        <v>158290.91999999993</v>
      </c>
    </row>
    <row r="23" spans="1:7" x14ac:dyDescent="0.25">
      <c r="A23" s="60" t="s">
        <v>435</v>
      </c>
      <c r="B23" s="79">
        <v>0</v>
      </c>
      <c r="C23" s="79">
        <v>0</v>
      </c>
      <c r="D23" s="79">
        <f>B23+C23</f>
        <v>0</v>
      </c>
      <c r="E23" s="79">
        <v>0</v>
      </c>
      <c r="F23" s="79">
        <v>0</v>
      </c>
      <c r="G23" s="78">
        <f t="shared" si="6"/>
        <v>0</v>
      </c>
    </row>
    <row r="24" spans="1:7" x14ac:dyDescent="0.25">
      <c r="A24" s="60" t="s">
        <v>436</v>
      </c>
      <c r="B24" s="79">
        <f t="shared" ref="B24:G24" si="7">B25+B26</f>
        <v>0</v>
      </c>
      <c r="C24" s="79">
        <f t="shared" si="7"/>
        <v>0</v>
      </c>
      <c r="D24" s="79">
        <f t="shared" si="7"/>
        <v>0</v>
      </c>
      <c r="E24" s="79">
        <f t="shared" si="7"/>
        <v>0</v>
      </c>
      <c r="F24" s="79">
        <f t="shared" si="7"/>
        <v>0</v>
      </c>
      <c r="G24" s="78">
        <f t="shared" si="7"/>
        <v>0</v>
      </c>
    </row>
    <row r="25" spans="1:7" x14ac:dyDescent="0.25">
      <c r="A25" s="80" t="s">
        <v>437</v>
      </c>
      <c r="B25" s="79">
        <v>0</v>
      </c>
      <c r="C25" s="79">
        <v>0</v>
      </c>
      <c r="D25" s="79">
        <f t="shared" ref="D25" si="8">B25+C25</f>
        <v>0</v>
      </c>
      <c r="E25" s="79">
        <v>0</v>
      </c>
      <c r="F25" s="79">
        <v>0</v>
      </c>
      <c r="G25" s="78">
        <f t="shared" si="6"/>
        <v>0</v>
      </c>
    </row>
    <row r="26" spans="1:7" x14ac:dyDescent="0.25">
      <c r="A26" s="80" t="s">
        <v>438</v>
      </c>
      <c r="B26" s="79">
        <v>0</v>
      </c>
      <c r="C26" s="79">
        <v>0</v>
      </c>
      <c r="D26" s="79">
        <f>B26+C26</f>
        <v>0</v>
      </c>
      <c r="E26" s="79">
        <v>0</v>
      </c>
      <c r="F26" s="79">
        <v>0</v>
      </c>
      <c r="G26" s="78">
        <f t="shared" si="6"/>
        <v>0</v>
      </c>
    </row>
    <row r="27" spans="1:7" x14ac:dyDescent="0.25">
      <c r="A27" s="60" t="s">
        <v>439</v>
      </c>
      <c r="B27" s="79">
        <v>0</v>
      </c>
      <c r="C27" s="79">
        <v>0</v>
      </c>
      <c r="D27" s="79">
        <f>B27+C27</f>
        <v>0</v>
      </c>
      <c r="E27" s="79">
        <v>0</v>
      </c>
      <c r="F27" s="79">
        <v>0</v>
      </c>
      <c r="G27" s="78">
        <f t="shared" si="6"/>
        <v>0</v>
      </c>
    </row>
    <row r="28" spans="1:7" ht="30" x14ac:dyDescent="0.25">
      <c r="A28" s="61" t="s">
        <v>440</v>
      </c>
      <c r="B28" s="79">
        <f t="shared" ref="B28:G28" si="9">B29+B30</f>
        <v>0</v>
      </c>
      <c r="C28" s="79">
        <f t="shared" si="9"/>
        <v>0</v>
      </c>
      <c r="D28" s="79">
        <f t="shared" si="9"/>
        <v>0</v>
      </c>
      <c r="E28" s="79">
        <f t="shared" si="9"/>
        <v>0</v>
      </c>
      <c r="F28" s="79">
        <f t="shared" si="9"/>
        <v>0</v>
      </c>
      <c r="G28" s="78">
        <f t="shared" si="9"/>
        <v>0</v>
      </c>
    </row>
    <row r="29" spans="1:7" x14ac:dyDescent="0.25">
      <c r="A29" s="80" t="s">
        <v>441</v>
      </c>
      <c r="B29" s="79">
        <v>0</v>
      </c>
      <c r="C29" s="79">
        <v>0</v>
      </c>
      <c r="D29" s="79">
        <f t="shared" ref="D29:D31" si="10">B29+C29</f>
        <v>0</v>
      </c>
      <c r="E29" s="79">
        <v>0</v>
      </c>
      <c r="F29" s="79">
        <v>0</v>
      </c>
      <c r="G29" s="78">
        <f t="shared" si="6"/>
        <v>0</v>
      </c>
    </row>
    <row r="30" spans="1:7" x14ac:dyDescent="0.25">
      <c r="A30" s="80" t="s">
        <v>442</v>
      </c>
      <c r="B30" s="79">
        <v>0</v>
      </c>
      <c r="C30" s="79">
        <v>0</v>
      </c>
      <c r="D30" s="79">
        <f t="shared" si="10"/>
        <v>0</v>
      </c>
      <c r="E30" s="79">
        <v>0</v>
      </c>
      <c r="F30" s="79">
        <v>0</v>
      </c>
      <c r="G30" s="78">
        <f t="shared" si="6"/>
        <v>0</v>
      </c>
    </row>
    <row r="31" spans="1:7" x14ac:dyDescent="0.25">
      <c r="A31" s="60" t="s">
        <v>443</v>
      </c>
      <c r="B31" s="79">
        <v>0</v>
      </c>
      <c r="C31" s="79">
        <v>0</v>
      </c>
      <c r="D31" s="79">
        <f t="shared" si="10"/>
        <v>0</v>
      </c>
      <c r="E31" s="79">
        <v>0</v>
      </c>
      <c r="F31" s="79">
        <v>0</v>
      </c>
      <c r="G31" s="78">
        <f t="shared" si="6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445</v>
      </c>
      <c r="B33" s="37">
        <f>B21+B9</f>
        <v>43002040.18</v>
      </c>
      <c r="C33" s="37">
        <f t="shared" ref="C33:G33" si="11">C21+C9</f>
        <v>2763521.21</v>
      </c>
      <c r="D33" s="37">
        <f t="shared" si="11"/>
        <v>45765561.390000001</v>
      </c>
      <c r="E33" s="37">
        <f t="shared" si="11"/>
        <v>42973232.93</v>
      </c>
      <c r="F33" s="37">
        <f t="shared" si="11"/>
        <v>39839692.170000002</v>
      </c>
      <c r="G33" s="37">
        <f t="shared" si="11"/>
        <v>2792328.4600000028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C11 G10 B24:F24 B23:C23 E23:F23 B28:F28 B25:C26 E25:F26 B27:C27 E27:F27 B32:F33 B29:C31 E29:F31 E11:G11 B16:F16 B13:C14 E13:F14 B15:C15 E15:F15 B20:F21 B17:C19 E17:F19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fabiola gonzalez felix</cp:lastModifiedBy>
  <cp:revision/>
  <dcterms:created xsi:type="dcterms:W3CDTF">2023-03-16T22:14:51Z</dcterms:created>
  <dcterms:modified xsi:type="dcterms:W3CDTF">2024-02-29T22:09:24Z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