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DIGITALES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365" firstSheet="9" activeTab="1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8" l="1"/>
  <c r="B44" i="8"/>
  <c r="C44" i="8"/>
  <c r="D159" i="6"/>
  <c r="D135" i="6"/>
  <c r="D136" i="6"/>
  <c r="E93" i="6"/>
  <c r="F93" i="6"/>
  <c r="E28" i="6" l="1"/>
  <c r="F28" i="6"/>
  <c r="G73" i="5" l="1"/>
  <c r="D73" i="5"/>
  <c r="G68" i="5"/>
  <c r="D68" i="5"/>
  <c r="D58" i="5"/>
  <c r="D49" i="5"/>
  <c r="D48" i="5"/>
  <c r="D36" i="5"/>
  <c r="F16" i="5"/>
  <c r="E16" i="5"/>
  <c r="D16" i="5"/>
  <c r="C16" i="5"/>
  <c r="B16" i="5"/>
  <c r="D17" i="5"/>
  <c r="D15" i="5"/>
  <c r="D14" i="5"/>
  <c r="D13" i="5"/>
  <c r="D12" i="5"/>
  <c r="D11" i="5"/>
  <c r="D10" i="5"/>
  <c r="D9" i="5"/>
  <c r="D13" i="4" l="1"/>
  <c r="C13" i="4"/>
  <c r="B13" i="4"/>
  <c r="D8" i="4"/>
  <c r="C8" i="4"/>
  <c r="B8" i="4"/>
  <c r="D37" i="4" l="1"/>
  <c r="D40" i="4"/>
  <c r="D44" i="4"/>
  <c r="D11" i="4"/>
  <c r="C37" i="4"/>
  <c r="C40" i="4"/>
  <c r="C44" i="4"/>
  <c r="C11" i="4"/>
  <c r="F81" i="1"/>
  <c r="E81" i="1"/>
  <c r="F79" i="1"/>
  <c r="E79" i="1"/>
  <c r="F68" i="1"/>
  <c r="E68" i="1"/>
  <c r="F63" i="1"/>
  <c r="E63" i="1"/>
  <c r="F59" i="1"/>
  <c r="E59" i="1"/>
  <c r="F57" i="1"/>
  <c r="E57" i="1"/>
  <c r="F47" i="1"/>
  <c r="E47" i="1"/>
  <c r="F27" i="1"/>
  <c r="E27" i="1"/>
  <c r="F9" i="1"/>
  <c r="E9" i="1"/>
  <c r="C62" i="1"/>
  <c r="B62" i="1"/>
  <c r="C60" i="1"/>
  <c r="B60" i="1"/>
  <c r="C25" i="1"/>
  <c r="B25" i="1"/>
  <c r="C17" i="1"/>
  <c r="B17" i="1"/>
  <c r="C9" i="1"/>
  <c r="B9" i="1"/>
  <c r="D22" i="9"/>
  <c r="D10" i="9"/>
  <c r="D26" i="8"/>
  <c r="D25" i="8"/>
  <c r="R18" i="26" s="1"/>
  <c r="D24" i="8"/>
  <c r="D23" i="8"/>
  <c r="R16" i="26" s="1"/>
  <c r="D22" i="8"/>
  <c r="D21" i="8"/>
  <c r="D19" i="8" s="1"/>
  <c r="R12" i="26" s="1"/>
  <c r="D20" i="8"/>
  <c r="F19" i="8"/>
  <c r="T12" i="26" s="1"/>
  <c r="E19" i="8"/>
  <c r="C19" i="8"/>
  <c r="B19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34" i="8"/>
  <c r="D18" i="8"/>
  <c r="D17" i="8"/>
  <c r="D16" i="8"/>
  <c r="D15" i="8"/>
  <c r="D14" i="8"/>
  <c r="D13" i="8"/>
  <c r="D12" i="8"/>
  <c r="D10" i="8" s="1"/>
  <c r="D11" i="8"/>
  <c r="D20" i="7"/>
  <c r="D10" i="7"/>
  <c r="G10" i="7" s="1"/>
  <c r="D149" i="6"/>
  <c r="D145" i="6"/>
  <c r="G145" i="6" s="1"/>
  <c r="D134" i="6"/>
  <c r="D122" i="6"/>
  <c r="R114" i="24" s="1"/>
  <c r="D121" i="6"/>
  <c r="D120" i="6"/>
  <c r="R112" i="24" s="1"/>
  <c r="D119" i="6"/>
  <c r="D118" i="6"/>
  <c r="R110" i="24" s="1"/>
  <c r="D117" i="6"/>
  <c r="D116" i="6"/>
  <c r="R108" i="24" s="1"/>
  <c r="D115" i="6"/>
  <c r="D114" i="6"/>
  <c r="G114" i="6" s="1"/>
  <c r="D112" i="6"/>
  <c r="D111" i="6"/>
  <c r="R103" i="24" s="1"/>
  <c r="D110" i="6"/>
  <c r="D109" i="6"/>
  <c r="R101" i="24" s="1"/>
  <c r="D108" i="6"/>
  <c r="D107" i="6"/>
  <c r="R99" i="24" s="1"/>
  <c r="D106" i="6"/>
  <c r="D105" i="6"/>
  <c r="R97" i="24" s="1"/>
  <c r="D104" i="6"/>
  <c r="D102" i="6"/>
  <c r="R94" i="24" s="1"/>
  <c r="D101" i="6"/>
  <c r="D100" i="6"/>
  <c r="R92" i="24" s="1"/>
  <c r="D99" i="6"/>
  <c r="D98" i="6"/>
  <c r="R90" i="24" s="1"/>
  <c r="D97" i="6"/>
  <c r="D96" i="6"/>
  <c r="R88" i="24" s="1"/>
  <c r="D95" i="6"/>
  <c r="D94" i="6"/>
  <c r="G94" i="6" s="1"/>
  <c r="D92" i="6"/>
  <c r="D91" i="6"/>
  <c r="D90" i="6"/>
  <c r="D89" i="6"/>
  <c r="D88" i="6"/>
  <c r="D87" i="6"/>
  <c r="D85" i="6" s="1"/>
  <c r="D86" i="6"/>
  <c r="D77" i="6"/>
  <c r="D76" i="6"/>
  <c r="D74" i="6"/>
  <c r="D61" i="6"/>
  <c r="D60" i="6"/>
  <c r="D59" i="6"/>
  <c r="D57" i="6"/>
  <c r="G57" i="6" s="1"/>
  <c r="U50" i="24" s="1"/>
  <c r="D56" i="6"/>
  <c r="D55" i="6"/>
  <c r="G55" i="6" s="1"/>
  <c r="U48" i="24" s="1"/>
  <c r="D54" i="6"/>
  <c r="D53" i="6"/>
  <c r="G53" i="6" s="1"/>
  <c r="U46" i="24" s="1"/>
  <c r="D52" i="6"/>
  <c r="D51" i="6"/>
  <c r="G51" i="6" s="1"/>
  <c r="D50" i="6"/>
  <c r="D49" i="6"/>
  <c r="D48" i="6" s="1"/>
  <c r="R41" i="24" s="1"/>
  <c r="D47" i="6"/>
  <c r="D46" i="6"/>
  <c r="G46" i="6" s="1"/>
  <c r="U39" i="24" s="1"/>
  <c r="D45" i="6"/>
  <c r="D44" i="6"/>
  <c r="G44" i="6" s="1"/>
  <c r="U37" i="24" s="1"/>
  <c r="D43" i="6"/>
  <c r="D42" i="6"/>
  <c r="G42" i="6" s="1"/>
  <c r="U35" i="24" s="1"/>
  <c r="D41" i="6"/>
  <c r="D40" i="6"/>
  <c r="G40" i="6" s="1"/>
  <c r="D39" i="6"/>
  <c r="D37" i="6"/>
  <c r="G37" i="6" s="1"/>
  <c r="U30" i="24" s="1"/>
  <c r="D36" i="6"/>
  <c r="D35" i="6"/>
  <c r="G35" i="6" s="1"/>
  <c r="U28" i="24" s="1"/>
  <c r="D34" i="6"/>
  <c r="D33" i="6"/>
  <c r="G33" i="6" s="1"/>
  <c r="U26" i="24" s="1"/>
  <c r="D32" i="6"/>
  <c r="D31" i="6"/>
  <c r="G31" i="6" s="1"/>
  <c r="U24" i="24" s="1"/>
  <c r="D30" i="6"/>
  <c r="D29" i="6"/>
  <c r="D27" i="6"/>
  <c r="D26" i="6"/>
  <c r="G26" i="6" s="1"/>
  <c r="U19" i="24" s="1"/>
  <c r="D25" i="6"/>
  <c r="D24" i="6"/>
  <c r="G24" i="6" s="1"/>
  <c r="U17" i="24" s="1"/>
  <c r="D23" i="6"/>
  <c r="D22" i="6"/>
  <c r="G22" i="6" s="1"/>
  <c r="U15" i="24" s="1"/>
  <c r="D21" i="6"/>
  <c r="D20" i="6"/>
  <c r="G20" i="6" s="1"/>
  <c r="D19" i="6"/>
  <c r="R10" i="24"/>
  <c r="D47" i="5"/>
  <c r="D46" i="5"/>
  <c r="G17" i="5"/>
  <c r="G14" i="5"/>
  <c r="U8" i="20" s="1"/>
  <c r="G13" i="5"/>
  <c r="G12" i="5"/>
  <c r="U6" i="20" s="1"/>
  <c r="G11" i="5"/>
  <c r="G10" i="5"/>
  <c r="G9" i="5"/>
  <c r="F14" i="2"/>
  <c r="E19" i="1"/>
  <c r="F19" i="1"/>
  <c r="E23" i="1"/>
  <c r="F23" i="1"/>
  <c r="C47" i="1"/>
  <c r="B47" i="1"/>
  <c r="G138" i="6"/>
  <c r="G139" i="6"/>
  <c r="G140" i="6"/>
  <c r="G141" i="6"/>
  <c r="G142" i="6"/>
  <c r="G144" i="6"/>
  <c r="C137" i="6"/>
  <c r="D137" i="6"/>
  <c r="E137" i="6"/>
  <c r="F137" i="6"/>
  <c r="B137" i="6"/>
  <c r="G63" i="6"/>
  <c r="G64" i="6"/>
  <c r="G65" i="6"/>
  <c r="G66" i="6"/>
  <c r="G67" i="6"/>
  <c r="G69" i="6"/>
  <c r="G70" i="6"/>
  <c r="G62" i="6" s="1"/>
  <c r="U55" i="24" s="1"/>
  <c r="B8" i="10"/>
  <c r="C6" i="23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U6" i="26" s="1"/>
  <c r="G14" i="8"/>
  <c r="U7" i="26" s="1"/>
  <c r="G15" i="8"/>
  <c r="G16" i="8"/>
  <c r="U9" i="26" s="1"/>
  <c r="G17" i="8"/>
  <c r="U10" i="26" s="1"/>
  <c r="G18" i="8"/>
  <c r="U11" i="26" s="1"/>
  <c r="G20" i="8"/>
  <c r="G21" i="8"/>
  <c r="U14" i="26" s="1"/>
  <c r="G22" i="8"/>
  <c r="G23" i="8"/>
  <c r="G24" i="8"/>
  <c r="G25" i="8"/>
  <c r="U18" i="26" s="1"/>
  <c r="G26" i="8"/>
  <c r="G19" i="8"/>
  <c r="G28" i="8"/>
  <c r="G29" i="8"/>
  <c r="G30" i="8"/>
  <c r="G31" i="8"/>
  <c r="G32" i="8"/>
  <c r="G33" i="8"/>
  <c r="G34" i="8"/>
  <c r="G27" i="8" s="1"/>
  <c r="U20" i="26" s="1"/>
  <c r="G35" i="8"/>
  <c r="G36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B18" i="6"/>
  <c r="B28" i="6"/>
  <c r="P21" i="24" s="1"/>
  <c r="B38" i="6"/>
  <c r="B48" i="6"/>
  <c r="B58" i="6"/>
  <c r="B71" i="6"/>
  <c r="B75" i="6"/>
  <c r="B9" i="6"/>
  <c r="P2" i="24" s="1"/>
  <c r="G152" i="6"/>
  <c r="G153" i="6"/>
  <c r="G154" i="6"/>
  <c r="G155" i="6"/>
  <c r="G156" i="6"/>
  <c r="G157" i="6"/>
  <c r="G151" i="6"/>
  <c r="G148" i="6"/>
  <c r="G149" i="6"/>
  <c r="G147" i="6"/>
  <c r="G143" i="6"/>
  <c r="G135" i="6"/>
  <c r="U127" i="24" s="1"/>
  <c r="G136" i="6"/>
  <c r="G134" i="6"/>
  <c r="G125" i="6"/>
  <c r="G126" i="6"/>
  <c r="G127" i="6"/>
  <c r="G128" i="6"/>
  <c r="G129" i="6"/>
  <c r="G130" i="6"/>
  <c r="G131" i="6"/>
  <c r="G132" i="6"/>
  <c r="G124" i="6"/>
  <c r="G123" i="6" s="1"/>
  <c r="U115" i="24" s="1"/>
  <c r="G115" i="6"/>
  <c r="G116" i="6"/>
  <c r="G117" i="6"/>
  <c r="G118" i="6"/>
  <c r="U110" i="24" s="1"/>
  <c r="G119" i="6"/>
  <c r="G120" i="6"/>
  <c r="G121" i="6"/>
  <c r="G122" i="6"/>
  <c r="U114" i="24" s="1"/>
  <c r="G105" i="6"/>
  <c r="U97" i="24" s="1"/>
  <c r="G106" i="6"/>
  <c r="G107" i="6"/>
  <c r="G108" i="6"/>
  <c r="G109" i="6"/>
  <c r="U101" i="24" s="1"/>
  <c r="G110" i="6"/>
  <c r="G111" i="6"/>
  <c r="G112" i="6"/>
  <c r="G104" i="6"/>
  <c r="U96" i="24" s="1"/>
  <c r="G95" i="6"/>
  <c r="G96" i="6"/>
  <c r="U88" i="24" s="1"/>
  <c r="G97" i="6"/>
  <c r="G98" i="6"/>
  <c r="U90" i="24" s="1"/>
  <c r="G99" i="6"/>
  <c r="G100" i="6"/>
  <c r="U92" i="24" s="1"/>
  <c r="G101" i="6"/>
  <c r="G102" i="6"/>
  <c r="G87" i="6"/>
  <c r="U79" i="24" s="1"/>
  <c r="G88" i="6"/>
  <c r="G89" i="6"/>
  <c r="U81" i="24" s="1"/>
  <c r="G90" i="6"/>
  <c r="G91" i="6"/>
  <c r="U83" i="24" s="1"/>
  <c r="G92" i="6"/>
  <c r="G86" i="6"/>
  <c r="G85" i="6" s="1"/>
  <c r="G77" i="6"/>
  <c r="G78" i="6"/>
  <c r="G79" i="6"/>
  <c r="G80" i="6"/>
  <c r="G81" i="6"/>
  <c r="G82" i="6"/>
  <c r="G76" i="6"/>
  <c r="G73" i="6"/>
  <c r="U66" i="24" s="1"/>
  <c r="G74" i="6"/>
  <c r="G72" i="6"/>
  <c r="G71" i="6" s="1"/>
  <c r="U64" i="24" s="1"/>
  <c r="G68" i="6"/>
  <c r="G60" i="6"/>
  <c r="G61" i="6"/>
  <c r="G59" i="6"/>
  <c r="G50" i="6"/>
  <c r="U43" i="24" s="1"/>
  <c r="G52" i="6"/>
  <c r="G54" i="6"/>
  <c r="U47" i="24" s="1"/>
  <c r="G56" i="6"/>
  <c r="G49" i="6"/>
  <c r="U42" i="24" s="1"/>
  <c r="G41" i="6"/>
  <c r="G43" i="6"/>
  <c r="G45" i="6"/>
  <c r="G47" i="6"/>
  <c r="G39" i="6"/>
  <c r="G30" i="6"/>
  <c r="G32" i="6"/>
  <c r="G34" i="6"/>
  <c r="G36" i="6"/>
  <c r="G29" i="6"/>
  <c r="G28" i="6" s="1"/>
  <c r="U21" i="24" s="1"/>
  <c r="G21" i="6"/>
  <c r="G23" i="6"/>
  <c r="U16" i="24" s="1"/>
  <c r="G25" i="6"/>
  <c r="G27" i="6"/>
  <c r="U20" i="24" s="1"/>
  <c r="G19" i="6"/>
  <c r="B7" i="13"/>
  <c r="G17" i="6"/>
  <c r="U10" i="24" s="1"/>
  <c r="G15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U29" i="20" s="1"/>
  <c r="G38" i="5"/>
  <c r="G39" i="5"/>
  <c r="G37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12" i="9"/>
  <c r="G16" i="9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 s="1"/>
  <c r="D21" i="9"/>
  <c r="R13" i="27"/>
  <c r="E21" i="9"/>
  <c r="S13" i="27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D33" i="9"/>
  <c r="R24" i="27" s="1"/>
  <c r="E33" i="9"/>
  <c r="S24" i="27"/>
  <c r="F33" i="9"/>
  <c r="T24" i="27"/>
  <c r="G33" i="9"/>
  <c r="U24" i="27" s="1"/>
  <c r="P3" i="27"/>
  <c r="P4" i="27"/>
  <c r="P5" i="27"/>
  <c r="P6" i="27"/>
  <c r="P7" i="27"/>
  <c r="P8" i="27"/>
  <c r="P9" i="27"/>
  <c r="P10" i="27"/>
  <c r="P11" i="27"/>
  <c r="P12" i="27"/>
  <c r="B21" i="9"/>
  <c r="P13" i="27" s="1"/>
  <c r="P14" i="27"/>
  <c r="P15" i="27"/>
  <c r="P16" i="27"/>
  <c r="P17" i="27"/>
  <c r="P18" i="27"/>
  <c r="P19" i="27"/>
  <c r="P20" i="27"/>
  <c r="P21" i="27"/>
  <c r="P22" i="27"/>
  <c r="P23" i="27"/>
  <c r="B9" i="9"/>
  <c r="B33" i="9" s="1"/>
  <c r="P24" i="27" s="1"/>
  <c r="A5" i="27"/>
  <c r="A4" i="27"/>
  <c r="A3" i="27"/>
  <c r="A2" i="27"/>
  <c r="C10" i="8"/>
  <c r="C27" i="8"/>
  <c r="Q20" i="26" s="1"/>
  <c r="C37" i="8"/>
  <c r="D27" i="8"/>
  <c r="D37" i="8"/>
  <c r="E10" i="8"/>
  <c r="E27" i="8"/>
  <c r="E9" i="8" s="1"/>
  <c r="E37" i="8"/>
  <c r="F10" i="8"/>
  <c r="F27" i="8"/>
  <c r="F37" i="8"/>
  <c r="Q3" i="26"/>
  <c r="S3" i="26"/>
  <c r="T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S12" i="26"/>
  <c r="U12" i="26"/>
  <c r="Q13" i="26"/>
  <c r="R13" i="26"/>
  <c r="S13" i="26"/>
  <c r="T13" i="26"/>
  <c r="U13" i="26"/>
  <c r="Q14" i="26"/>
  <c r="S14" i="26"/>
  <c r="T14" i="26"/>
  <c r="Q15" i="26"/>
  <c r="R15" i="26"/>
  <c r="S15" i="26"/>
  <c r="T15" i="26"/>
  <c r="U15" i="26"/>
  <c r="Q16" i="26"/>
  <c r="S16" i="26"/>
  <c r="T16" i="26"/>
  <c r="U16" i="26"/>
  <c r="Q17" i="26"/>
  <c r="R17" i="26"/>
  <c r="S17" i="26"/>
  <c r="T17" i="26"/>
  <c r="U17" i="26"/>
  <c r="Q18" i="26"/>
  <c r="S18" i="26"/>
  <c r="T18" i="26"/>
  <c r="Q19" i="26"/>
  <c r="R19" i="26"/>
  <c r="S19" i="26"/>
  <c r="T19" i="26"/>
  <c r="U19" i="26"/>
  <c r="R20" i="26"/>
  <c r="S20" i="26"/>
  <c r="T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53" i="8"/>
  <c r="C43" i="8" s="1"/>
  <c r="Q35" i="26" s="1"/>
  <c r="C61" i="8"/>
  <c r="C71" i="8"/>
  <c r="D44" i="8"/>
  <c r="D53" i="8"/>
  <c r="D61" i="8"/>
  <c r="D71" i="8"/>
  <c r="D43" i="8"/>
  <c r="R35" i="26" s="1"/>
  <c r="E44" i="8"/>
  <c r="E61" i="8"/>
  <c r="E71" i="8"/>
  <c r="E43" i="8"/>
  <c r="S35" i="26" s="1"/>
  <c r="F44" i="8"/>
  <c r="F53" i="8"/>
  <c r="F43" i="8" s="1"/>
  <c r="T35" i="26" s="1"/>
  <c r="F61" i="8"/>
  <c r="F71" i="8"/>
  <c r="G44" i="8"/>
  <c r="G53" i="8"/>
  <c r="G61" i="8"/>
  <c r="Q36" i="26"/>
  <c r="R36" i="26"/>
  <c r="S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53" i="8"/>
  <c r="B43" i="8" s="1"/>
  <c r="P35" i="26" s="1"/>
  <c r="B61" i="8"/>
  <c r="B71" i="8"/>
  <c r="B10" i="8"/>
  <c r="B27" i="8"/>
  <c r="P20" i="26" s="1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19" i="7"/>
  <c r="U3" i="25" s="1"/>
  <c r="F9" i="7"/>
  <c r="T2" i="25" s="1"/>
  <c r="F19" i="7"/>
  <c r="F29" i="7" s="1"/>
  <c r="T4" i="25" s="1"/>
  <c r="E9" i="7"/>
  <c r="E19" i="7"/>
  <c r="E29" i="7" s="1"/>
  <c r="S4" i="25" s="1"/>
  <c r="S3" i="25"/>
  <c r="D19" i="7"/>
  <c r="C9" i="7"/>
  <c r="C19" i="7"/>
  <c r="B9" i="7"/>
  <c r="P2" i="25" s="1"/>
  <c r="B19" i="7"/>
  <c r="T3" i="25"/>
  <c r="Q3" i="25"/>
  <c r="P3" i="25"/>
  <c r="S2" i="25"/>
  <c r="A3" i="25"/>
  <c r="A4" i="25"/>
  <c r="A2" i="25"/>
  <c r="A87" i="24"/>
  <c r="C85" i="6"/>
  <c r="C93" i="6"/>
  <c r="C103" i="6"/>
  <c r="C113" i="6"/>
  <c r="C123" i="6"/>
  <c r="C133" i="6"/>
  <c r="C146" i="6"/>
  <c r="C150" i="6"/>
  <c r="D103" i="6"/>
  <c r="R95" i="24" s="1"/>
  <c r="D123" i="6"/>
  <c r="R115" i="24" s="1"/>
  <c r="D133" i="6"/>
  <c r="D146" i="6"/>
  <c r="D150" i="6"/>
  <c r="E85" i="6"/>
  <c r="E103" i="6"/>
  <c r="E113" i="6"/>
  <c r="E123" i="6"/>
  <c r="E133" i="6"/>
  <c r="E146" i="6"/>
  <c r="E150" i="6"/>
  <c r="F85" i="6"/>
  <c r="T77" i="24" s="1"/>
  <c r="F103" i="6"/>
  <c r="F113" i="6"/>
  <c r="F123" i="6"/>
  <c r="F133" i="6"/>
  <c r="F146" i="6"/>
  <c r="F150" i="6"/>
  <c r="G103" i="6"/>
  <c r="U95" i="24" s="1"/>
  <c r="G133" i="6"/>
  <c r="U125" i="24" s="1"/>
  <c r="G146" i="6"/>
  <c r="U138" i="24" s="1"/>
  <c r="G150" i="6"/>
  <c r="Q77" i="24"/>
  <c r="S77" i="24"/>
  <c r="Q78" i="24"/>
  <c r="R78" i="24"/>
  <c r="S78" i="24"/>
  <c r="T78" i="24"/>
  <c r="U78" i="24"/>
  <c r="Q79" i="24"/>
  <c r="R79" i="24"/>
  <c r="S79" i="24"/>
  <c r="T79" i="24"/>
  <c r="Q80" i="24"/>
  <c r="R80" i="24"/>
  <c r="S80" i="24"/>
  <c r="T80" i="24"/>
  <c r="U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U84" i="24"/>
  <c r="S85" i="24"/>
  <c r="T85" i="24"/>
  <c r="Q86" i="24"/>
  <c r="S86" i="24"/>
  <c r="T86" i="24"/>
  <c r="Q87" i="24"/>
  <c r="R87" i="24"/>
  <c r="S87" i="24"/>
  <c r="T87" i="24"/>
  <c r="U87" i="24"/>
  <c r="Q88" i="24"/>
  <c r="S88" i="24"/>
  <c r="T88" i="24"/>
  <c r="Q89" i="24"/>
  <c r="R89" i="24"/>
  <c r="S89" i="24"/>
  <c r="T89" i="24"/>
  <c r="U89" i="24"/>
  <c r="Q90" i="24"/>
  <c r="S90" i="24"/>
  <c r="T90" i="24"/>
  <c r="Q91" i="24"/>
  <c r="R91" i="24"/>
  <c r="S91" i="24"/>
  <c r="T91" i="24"/>
  <c r="U91" i="24"/>
  <c r="Q92" i="24"/>
  <c r="S92" i="24"/>
  <c r="T92" i="24"/>
  <c r="Q93" i="24"/>
  <c r="R93" i="24"/>
  <c r="S93" i="24"/>
  <c r="T93" i="24"/>
  <c r="U93" i="24"/>
  <c r="Q94" i="24"/>
  <c r="S94" i="24"/>
  <c r="T94" i="24"/>
  <c r="U94" i="24"/>
  <c r="Q95" i="24"/>
  <c r="S95" i="24"/>
  <c r="T95" i="24"/>
  <c r="Q96" i="24"/>
  <c r="R96" i="24"/>
  <c r="S96" i="24"/>
  <c r="T96" i="24"/>
  <c r="Q97" i="24"/>
  <c r="S97" i="24"/>
  <c r="T97" i="24"/>
  <c r="Q98" i="24"/>
  <c r="R98" i="24"/>
  <c r="S98" i="24"/>
  <c r="T98" i="24"/>
  <c r="U98" i="24"/>
  <c r="Q99" i="24"/>
  <c r="S99" i="24"/>
  <c r="T99" i="24"/>
  <c r="U99" i="24"/>
  <c r="Q100" i="24"/>
  <c r="R100" i="24"/>
  <c r="S100" i="24"/>
  <c r="T100" i="24"/>
  <c r="U100" i="24"/>
  <c r="Q101" i="24"/>
  <c r="S101" i="24"/>
  <c r="T101" i="24"/>
  <c r="Q102" i="24"/>
  <c r="R102" i="24"/>
  <c r="S102" i="24"/>
  <c r="T102" i="24"/>
  <c r="U102" i="24"/>
  <c r="Q103" i="24"/>
  <c r="S103" i="24"/>
  <c r="T103" i="24"/>
  <c r="U103" i="24"/>
  <c r="Q104" i="24"/>
  <c r="R104" i="24"/>
  <c r="S104" i="24"/>
  <c r="T104" i="24"/>
  <c r="U104" i="24"/>
  <c r="Q105" i="24"/>
  <c r="T105" i="24"/>
  <c r="Q106" i="24"/>
  <c r="S106" i="24"/>
  <c r="T106" i="24"/>
  <c r="Q107" i="24"/>
  <c r="R107" i="24"/>
  <c r="S107" i="24"/>
  <c r="T107" i="24"/>
  <c r="U107" i="24"/>
  <c r="Q108" i="24"/>
  <c r="S108" i="24"/>
  <c r="T108" i="24"/>
  <c r="U108" i="24"/>
  <c r="Q109" i="24"/>
  <c r="R109" i="24"/>
  <c r="S109" i="24"/>
  <c r="T109" i="24"/>
  <c r="U109" i="24"/>
  <c r="Q110" i="24"/>
  <c r="S110" i="24"/>
  <c r="T110" i="24"/>
  <c r="Q111" i="24"/>
  <c r="R111" i="24"/>
  <c r="S111" i="24"/>
  <c r="T111" i="24"/>
  <c r="U111" i="24"/>
  <c r="Q112" i="24"/>
  <c r="S112" i="24"/>
  <c r="T112" i="24"/>
  <c r="U112" i="24"/>
  <c r="Q113" i="24"/>
  <c r="R113" i="24"/>
  <c r="S113" i="24"/>
  <c r="T113" i="24"/>
  <c r="U113" i="24"/>
  <c r="Q114" i="24"/>
  <c r="S114" i="24"/>
  <c r="T114" i="24"/>
  <c r="Q115" i="24"/>
  <c r="S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Q138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8" i="6"/>
  <c r="C28" i="6"/>
  <c r="Q21" i="24" s="1"/>
  <c r="C38" i="6"/>
  <c r="C48" i="6"/>
  <c r="C58" i="6"/>
  <c r="C71" i="6"/>
  <c r="C75" i="6"/>
  <c r="D28" i="6"/>
  <c r="R21" i="24" s="1"/>
  <c r="D58" i="6"/>
  <c r="D71" i="6"/>
  <c r="D75" i="6"/>
  <c r="E18" i="6"/>
  <c r="E38" i="6"/>
  <c r="E48" i="6"/>
  <c r="S41" i="24" s="1"/>
  <c r="E58" i="6"/>
  <c r="E75" i="6"/>
  <c r="F18" i="6"/>
  <c r="F38" i="6"/>
  <c r="F48" i="6"/>
  <c r="F58" i="6"/>
  <c r="F75" i="6"/>
  <c r="F9" i="6"/>
  <c r="G58" i="6"/>
  <c r="G75" i="6"/>
  <c r="B85" i="6"/>
  <c r="P77" i="24" s="1"/>
  <c r="B93" i="6"/>
  <c r="B103" i="6"/>
  <c r="B113" i="6"/>
  <c r="B123" i="6"/>
  <c r="B133" i="6"/>
  <c r="B146" i="6"/>
  <c r="B150" i="6"/>
  <c r="B84" i="6"/>
  <c r="P76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S10" i="24"/>
  <c r="T10" i="24"/>
  <c r="T11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S21" i="24"/>
  <c r="T21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U29" i="24"/>
  <c r="Q30" i="24"/>
  <c r="R30" i="24"/>
  <c r="S30" i="24"/>
  <c r="T30" i="24"/>
  <c r="Q31" i="24"/>
  <c r="S31" i="24"/>
  <c r="T31" i="24"/>
  <c r="Q32" i="24"/>
  <c r="R32" i="24"/>
  <c r="S32" i="24"/>
  <c r="T32" i="24"/>
  <c r="U32" i="24"/>
  <c r="Q33" i="24"/>
  <c r="R33" i="24"/>
  <c r="S33" i="24"/>
  <c r="T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U40" i="24"/>
  <c r="Q41" i="24"/>
  <c r="T41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Q45" i="24"/>
  <c r="R45" i="24"/>
  <c r="S45" i="24"/>
  <c r="T45" i="24"/>
  <c r="U45" i="24"/>
  <c r="Q46" i="24"/>
  <c r="R46" i="24"/>
  <c r="S46" i="24"/>
  <c r="T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5" i="20"/>
  <c r="U7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1" i="20"/>
  <c r="U32" i="20"/>
  <c r="U33" i="20"/>
  <c r="G46" i="5"/>
  <c r="G47" i="5"/>
  <c r="G48" i="5"/>
  <c r="G49" i="5"/>
  <c r="G45" i="5" s="1"/>
  <c r="G50" i="5"/>
  <c r="G51" i="5"/>
  <c r="G52" i="5"/>
  <c r="G53" i="5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 s="1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7" i="5"/>
  <c r="U57" i="20"/>
  <c r="U58" i="20"/>
  <c r="U60" i="20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D41" i="5"/>
  <c r="R34" i="20" s="1"/>
  <c r="E41" i="5"/>
  <c r="S34" i="20" s="1"/>
  <c r="F41" i="5"/>
  <c r="T34" i="20" s="1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E65" i="5"/>
  <c r="S56" i="20" s="1"/>
  <c r="F65" i="5"/>
  <c r="T56" i="20" s="1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 s="1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28" i="5"/>
  <c r="B35" i="5"/>
  <c r="B37" i="5"/>
  <c r="B41" i="5"/>
  <c r="P34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20" i="3" s="1"/>
  <c r="W5" i="17" s="1"/>
  <c r="I8" i="3"/>
  <c r="H14" i="3"/>
  <c r="V4" i="17" s="1"/>
  <c r="G14" i="3"/>
  <c r="U4" i="17" s="1"/>
  <c r="E14" i="3"/>
  <c r="K8" i="3"/>
  <c r="K20" i="3" s="1"/>
  <c r="Y5" i="17" s="1"/>
  <c r="J8" i="3"/>
  <c r="X3" i="17" s="1"/>
  <c r="H8" i="3"/>
  <c r="H20" i="3"/>
  <c r="V5" i="17" s="1"/>
  <c r="G8" i="3"/>
  <c r="E8" i="3"/>
  <c r="F41" i="2"/>
  <c r="T17" i="16" s="1"/>
  <c r="E41" i="2"/>
  <c r="S17" i="16" s="1"/>
  <c r="D41" i="2"/>
  <c r="R17" i="16" s="1"/>
  <c r="C41" i="2"/>
  <c r="H27" i="2"/>
  <c r="G27" i="2"/>
  <c r="U15" i="16" s="1"/>
  <c r="F27" i="2"/>
  <c r="T15" i="16" s="1"/>
  <c r="E27" i="2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4" i="4"/>
  <c r="B55" i="4"/>
  <c r="B49" i="4"/>
  <c r="B37" i="4"/>
  <c r="B44" i="4"/>
  <c r="B11" i="4"/>
  <c r="B29" i="4"/>
  <c r="B17" i="4"/>
  <c r="B21" i="4"/>
  <c r="B23" i="4" s="1"/>
  <c r="B57" i="4"/>
  <c r="B59" i="4" s="1"/>
  <c r="B72" i="4"/>
  <c r="P38" i="18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F31" i="1"/>
  <c r="F38" i="1"/>
  <c r="F42" i="1"/>
  <c r="Q106" i="15"/>
  <c r="Q107" i="15"/>
  <c r="Q108" i="15"/>
  <c r="Q109" i="15"/>
  <c r="Q110" i="15"/>
  <c r="Q111" i="15"/>
  <c r="Q112" i="15"/>
  <c r="Q113" i="15"/>
  <c r="Q114" i="15"/>
  <c r="Q115" i="15"/>
  <c r="F75" i="1"/>
  <c r="Q116" i="15"/>
  <c r="Q117" i="15"/>
  <c r="Q118" i="15"/>
  <c r="Q119" i="15"/>
  <c r="E31" i="1"/>
  <c r="E38" i="1"/>
  <c r="E42" i="1"/>
  <c r="E75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31" i="1"/>
  <c r="C38" i="1"/>
  <c r="C41" i="1"/>
  <c r="Q54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P39" i="18" s="1"/>
  <c r="Y4" i="17"/>
  <c r="C70" i="4"/>
  <c r="D70" i="4"/>
  <c r="C64" i="4"/>
  <c r="D64" i="4"/>
  <c r="Q26" i="18"/>
  <c r="C55" i="4"/>
  <c r="D55" i="4"/>
  <c r="D57" i="4"/>
  <c r="D59" i="4" s="1"/>
  <c r="C49" i="4"/>
  <c r="D49" i="4"/>
  <c r="C29" i="4"/>
  <c r="D29" i="4"/>
  <c r="C17" i="4"/>
  <c r="Q6" i="18"/>
  <c r="D21" i="4"/>
  <c r="D23" i="4" s="1"/>
  <c r="W4" i="17"/>
  <c r="W3" i="17"/>
  <c r="S4" i="17"/>
  <c r="Q17" i="16"/>
  <c r="S15" i="16"/>
  <c r="V15" i="16"/>
  <c r="Q14" i="16"/>
  <c r="C13" i="2"/>
  <c r="Q8" i="16" s="1"/>
  <c r="D13" i="2"/>
  <c r="R8" i="16"/>
  <c r="E13" i="2"/>
  <c r="S8" i="16"/>
  <c r="F13" i="2"/>
  <c r="T8" i="16" s="1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8" i="18" s="1"/>
  <c r="R33" i="18"/>
  <c r="R37" i="18"/>
  <c r="R6" i="18"/>
  <c r="Q19" i="18"/>
  <c r="Q15" i="18"/>
  <c r="R30" i="18"/>
  <c r="Q33" i="18"/>
  <c r="Q37" i="18"/>
  <c r="S3" i="17"/>
  <c r="G8" i="2"/>
  <c r="U8" i="16"/>
  <c r="S14" i="16"/>
  <c r="T14" i="16"/>
  <c r="B8" i="2"/>
  <c r="E8" i="2"/>
  <c r="D8" i="2"/>
  <c r="D20" i="2"/>
  <c r="R13" i="16"/>
  <c r="C72" i="4"/>
  <c r="C74" i="4" s="1"/>
  <c r="Q39" i="18" s="1"/>
  <c r="H8" i="2"/>
  <c r="H20" i="2"/>
  <c r="V13" i="16"/>
  <c r="C8" i="2"/>
  <c r="C20" i="2" s="1"/>
  <c r="Q13" i="16" s="1"/>
  <c r="R25" i="18"/>
  <c r="Q38" i="18"/>
  <c r="Q25" i="18"/>
  <c r="V3" i="16"/>
  <c r="E20" i="2"/>
  <c r="S13" i="16"/>
  <c r="S3" i="16"/>
  <c r="R3" i="16"/>
  <c r="B20" i="2"/>
  <c r="P13" i="16"/>
  <c r="P3" i="16"/>
  <c r="G20" i="2"/>
  <c r="U13" i="16"/>
  <c r="U3" i="16"/>
  <c r="P54" i="15"/>
  <c r="P42" i="15"/>
  <c r="Q5" i="18"/>
  <c r="R5" i="18"/>
  <c r="R2" i="18"/>
  <c r="Q104" i="15"/>
  <c r="Q120" i="15"/>
  <c r="Q95" i="15"/>
  <c r="Q67" i="15"/>
  <c r="Q3" i="16"/>
  <c r="V3" i="17"/>
  <c r="Q2" i="25"/>
  <c r="Y3" i="17" l="1"/>
  <c r="J20" i="3"/>
  <c r="X5" i="17" s="1"/>
  <c r="G20" i="3"/>
  <c r="U5" i="17" s="1"/>
  <c r="E20" i="3"/>
  <c r="S5" i="17" s="1"/>
  <c r="B29" i="7"/>
  <c r="P4" i="25" s="1"/>
  <c r="C29" i="7"/>
  <c r="Q4" i="25" s="1"/>
  <c r="P2" i="27"/>
  <c r="T45" i="26"/>
  <c r="G43" i="8"/>
  <c r="U35" i="26" s="1"/>
  <c r="E77" i="8"/>
  <c r="S68" i="26" s="1"/>
  <c r="U36" i="26"/>
  <c r="S2" i="26"/>
  <c r="B9" i="8"/>
  <c r="C9" i="8"/>
  <c r="F9" i="8"/>
  <c r="T2" i="26" s="1"/>
  <c r="C77" i="8"/>
  <c r="Q68" i="26" s="1"/>
  <c r="Q2" i="26"/>
  <c r="R14" i="26"/>
  <c r="F77" i="8"/>
  <c r="T68" i="26" s="1"/>
  <c r="G10" i="8"/>
  <c r="P2" i="26"/>
  <c r="B77" i="8"/>
  <c r="P68" i="26" s="1"/>
  <c r="G9" i="8"/>
  <c r="U3" i="26"/>
  <c r="D9" i="8"/>
  <c r="R3" i="26"/>
  <c r="P3" i="26"/>
  <c r="U5" i="26"/>
  <c r="G9" i="7"/>
  <c r="U2" i="25" s="1"/>
  <c r="G29" i="7"/>
  <c r="U4" i="25" s="1"/>
  <c r="D9" i="7"/>
  <c r="R2" i="25" s="1"/>
  <c r="G137" i="6"/>
  <c r="U129" i="24" s="1"/>
  <c r="U137" i="24"/>
  <c r="E84" i="6"/>
  <c r="S76" i="24" s="1"/>
  <c r="F84" i="6"/>
  <c r="T76" i="24" s="1"/>
  <c r="S105" i="24"/>
  <c r="G113" i="6"/>
  <c r="U105" i="24" s="1"/>
  <c r="U106" i="24"/>
  <c r="R106" i="24"/>
  <c r="D113" i="6"/>
  <c r="R105" i="24" s="1"/>
  <c r="C84" i="6"/>
  <c r="Q76" i="24" s="1"/>
  <c r="G93" i="6"/>
  <c r="U85" i="24" s="1"/>
  <c r="U86" i="24"/>
  <c r="R86" i="24"/>
  <c r="Q85" i="24"/>
  <c r="D93" i="6"/>
  <c r="R85" i="24" s="1"/>
  <c r="G84" i="6"/>
  <c r="U76" i="24" s="1"/>
  <c r="U77" i="24"/>
  <c r="R77" i="24"/>
  <c r="U44" i="24"/>
  <c r="G48" i="6"/>
  <c r="U41" i="24" s="1"/>
  <c r="E9" i="6"/>
  <c r="G38" i="6"/>
  <c r="U31" i="24" s="1"/>
  <c r="U33" i="24"/>
  <c r="B159" i="6"/>
  <c r="P150" i="24" s="1"/>
  <c r="D38" i="6"/>
  <c r="R31" i="24" s="1"/>
  <c r="U22" i="24"/>
  <c r="C9" i="6"/>
  <c r="Q2" i="24" s="1"/>
  <c r="S11" i="24"/>
  <c r="T2" i="24"/>
  <c r="G18" i="6"/>
  <c r="U13" i="24"/>
  <c r="Q11" i="24"/>
  <c r="D18" i="6"/>
  <c r="E70" i="5"/>
  <c r="B65" i="5"/>
  <c r="P56" i="20" s="1"/>
  <c r="G65" i="5"/>
  <c r="U56" i="20" s="1"/>
  <c r="U37" i="20"/>
  <c r="P37" i="20"/>
  <c r="B70" i="5"/>
  <c r="C41" i="5"/>
  <c r="G41" i="5"/>
  <c r="U34" i="20"/>
  <c r="G42" i="5"/>
  <c r="U35" i="20" s="1"/>
  <c r="G70" i="5"/>
  <c r="D70" i="5"/>
  <c r="F70" i="5"/>
  <c r="U4" i="20"/>
  <c r="C21" i="4"/>
  <c r="P13" i="18"/>
  <c r="B25" i="4"/>
  <c r="B33" i="4" s="1"/>
  <c r="P18" i="18" s="1"/>
  <c r="P12" i="18"/>
  <c r="C23" i="4"/>
  <c r="Q12" i="18"/>
  <c r="D25" i="4"/>
  <c r="R13" i="18"/>
  <c r="C57" i="4"/>
  <c r="C59" i="4" s="1"/>
  <c r="D74" i="4"/>
  <c r="R39" i="18" s="1"/>
  <c r="R12" i="18"/>
  <c r="Q2" i="18"/>
  <c r="F8" i="2"/>
  <c r="U3" i="17"/>
  <c r="R3" i="25"/>
  <c r="D77" i="8" l="1"/>
  <c r="R68" i="26" s="1"/>
  <c r="R2" i="26"/>
  <c r="U2" i="26"/>
  <c r="G77" i="8"/>
  <c r="U68" i="26" s="1"/>
  <c r="D29" i="7"/>
  <c r="R4" i="25" s="1"/>
  <c r="E159" i="6"/>
  <c r="S150" i="24" s="1"/>
  <c r="F159" i="6"/>
  <c r="T150" i="24" s="1"/>
  <c r="D84" i="6"/>
  <c r="R76" i="24" s="1"/>
  <c r="S2" i="24"/>
  <c r="C159" i="6"/>
  <c r="Q150" i="24" s="1"/>
  <c r="D9" i="6"/>
  <c r="R11" i="24"/>
  <c r="U11" i="24"/>
  <c r="G9" i="6"/>
  <c r="Q34" i="20"/>
  <c r="C70" i="5"/>
  <c r="P14" i="18"/>
  <c r="D33" i="4"/>
  <c r="R18" i="18" s="1"/>
  <c r="R14" i="18"/>
  <c r="C25" i="4"/>
  <c r="Q13" i="18"/>
  <c r="T3" i="16"/>
  <c r="F20" i="2"/>
  <c r="T13" i="16" s="1"/>
  <c r="G159" i="6" l="1"/>
  <c r="U150" i="24" s="1"/>
  <c r="U2" i="24"/>
  <c r="R150" i="24"/>
  <c r="R2" i="24"/>
  <c r="Q14" i="18"/>
  <c r="C33" i="4"/>
  <c r="Q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<sst xmlns="http://schemas.openxmlformats.org/spreadsheetml/2006/main" count="4243" uniqueCount="3305">
  <si>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</si>
  <si>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</si>
  <si>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</si>
  <si>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</si>
  <si>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</si>
  <si>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</si>
  <si>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</si>
  <si>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</si>
  <si>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</si>
  <si>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</si>
  <si>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</si>
  <si>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</si>
  <si>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</si>
  <si>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</si>
  <si>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</si>
  <si>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</si>
  <si>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</si>
  <si>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</si>
  <si>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</si>
  <si>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</si>
  <si>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</si>
  <si>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</si>
  <si>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</si>
  <si>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</si>
  <si>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</si>
  <si>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</si>
  <si>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</si>
  <si>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</si>
  <si>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</si>
  <si>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</si>
  <si>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</si>
  <si>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</si>
  <si>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</si>
  <si>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</si>
  <si>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</si>
  <si>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</si>
  <si>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</si>
  <si>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</si>
  <si>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</si>
  <si>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</si>
  <si>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</si>
  <si>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</si>
  <si>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</si>
  <si>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</si>
  <si>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</si>
  <si>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</si>
  <si>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</si>
  <si>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</si>
  <si>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</si>
  <si>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</si>
  <si>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</si>
  <si>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</si>
  <si>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</si>
  <si>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</si>
  <si>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</si>
  <si>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</si>
  <si>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</si>
  <si>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</si>
  <si>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</si>
  <si>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</si>
  <si>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</si>
  <si>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</si>
  <si>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</si>
  <si>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</si>
  <si>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</si>
  <si>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</si>
  <si>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</si>
  <si>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</si>
  <si>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</si>
  <si>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</si>
  <si>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</si>
  <si>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</si>
  <si>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</si>
  <si>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</si>
  <si>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</si>
  <si>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</si>
  <si>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</si>
  <si>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</si>
  <si>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</si>
  <si>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</si>
  <si>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</si>
  <si>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</si>
  <si>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</si>
  <si>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</si>
  <si>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</si>
  <si>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</si>
  <si>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</si>
  <si>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</si>
  <si>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</si>
  <si>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</si>
  <si>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</si>
  <si>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</si>
  <si>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</si>
  <si>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</si>
  <si>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</si>
  <si>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</si>
  <si>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</si>
  <si>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</si>
  <si>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</si>
  <si>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</si>
  <si>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</si>
  <si>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</si>
  <si>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</si>
  <si>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</si>
  <si>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</si>
  <si>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</si>
  <si>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</si>
  <si>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</si>
  <si>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</si>
  <si>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</si>
  <si>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</si>
  <si>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</si>
  <si>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</si>
  <si>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</si>
  <si>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</si>
  <si>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</si>
  <si>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</si>
  <si>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</si>
  <si>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</si>
  <si>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</si>
  <si>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</si>
  <si>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</si>
  <si>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</si>
  <si>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</si>
  <si>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</si>
  <si>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</si>
  <si>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</si>
  <si>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</si>
  <si>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</si>
  <si>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</si>
  <si>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</si>
  <si>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</si>
  <si>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</si>
  <si>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</si>
  <si>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</si>
  <si>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</si>
  <si>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</si>
  <si>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</si>
  <si>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</si>
  <si>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</si>
  <si>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</si>
  <si>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</si>
  <si>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</si>
  <si>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</si>
  <si>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</si>
  <si>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</si>
  <si>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</si>
  <si>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</si>
  <si>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</si>
  <si>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</si>
  <si>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</si>
  <si>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</si>
  <si>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</si>
  <si>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</si>
  <si>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</si>
  <si>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</si>
  <si>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</si>
  <si>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</si>
  <si>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</si>
  <si>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</si>
  <si>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</si>
  <si>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</si>
  <si>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</si>
  <si>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</si>
  <si>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</si>
  <si>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</si>
  <si>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</si>
  <si>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</si>
  <si>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</si>
  <si>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</si>
  <si>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</si>
  <si>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</si>
  <si>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</si>
  <si>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</si>
  <si>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</si>
  <si>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</si>
  <si>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</si>
  <si>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</si>
  <si>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</si>
  <si>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</si>
  <si>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</si>
  <si>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</si>
  <si>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</si>
  <si>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</si>
  <si>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</si>
  <si>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</si>
  <si>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</si>
  <si>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</si>
  <si>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</si>
  <si>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</si>
  <si>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</si>
  <si>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</si>
  <si>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</si>
  <si>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</si>
  <si>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</si>
  <si>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</si>
  <si>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</si>
  <si>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</si>
  <si>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</si>
  <si>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</si>
  <si>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</si>
  <si>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</si>
  <si>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</si>
  <si>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</si>
  <si>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</si>
  <si>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</si>
  <si>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</si>
  <si>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</si>
  <si>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</si>
  <si>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</si>
  <si>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</si>
  <si>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</si>
  <si>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</si>
  <si>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</si>
  <si>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</si>
  <si>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</si>
  <si>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</si>
  <si>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</si>
  <si>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</si>
  <si>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</si>
  <si>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</si>
  <si>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</si>
  <si>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</si>
  <si>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</si>
  <si>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</si>
  <si>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</si>
  <si>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</si>
  <si>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</si>
  <si>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</si>
  <si>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</si>
  <si>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</si>
  <si>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</si>
  <si>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</si>
  <si>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</si>
  <si>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</si>
  <si>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</si>
  <si>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</si>
  <si>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</si>
  <si>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</si>
  <si>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</si>
  <si>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</si>
  <si>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</si>
  <si>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</si>
  <si>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</si>
  <si>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</si>
  <si>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</si>
  <si>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</si>
  <si>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</si>
  <si>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</si>
  <si>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</si>
  <si>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</si>
  <si>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</si>
  <si>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</si>
  <si>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</si>
  <si>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</si>
  <si>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</si>
  <si>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</si>
  <si>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</si>
  <si>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</si>
  <si>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</si>
  <si>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</si>
  <si>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</si>
  <si>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</si>
  <si>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</si>
  <si>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</si>
  <si>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</si>
  <si>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</si>
  <si>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</si>
  <si>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</si>
  <si>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</si>
  <si>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</si>
  <si>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</si>
  <si>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</si>
  <si>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</si>
  <si>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</si>
  <si>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</si>
  <si>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</si>
  <si>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</si>
  <si>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</si>
  <si>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</si>
  <si>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</si>
  <si>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</si>
  <si>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</si>
  <si>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</si>
  <si>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</si>
  <si>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</si>
  <si>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</si>
  <si>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</si>
  <si>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</si>
  <si>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</si>
  <si>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</si>
  <si>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</si>
  <si>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</si>
  <si>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</si>
  <si>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</si>
  <si>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</si>
  <si>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</si>
  <si>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</si>
  <si>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</si>
  <si>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</si>
  <si>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</si>
  <si>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</si>
  <si>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</si>
  <si>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</si>
  <si>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</si>
  <si>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</si>
  <si>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</si>
  <si>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</si>
  <si>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</si>
  <si>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</si>
  <si>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</si>
  <si>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</si>
  <si>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</si>
  <si>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</si>
  <si>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</si>
  <si>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</si>
  <si>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</si>
  <si>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</si>
  <si>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</si>
  <si>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</si>
  <si>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</si>
  <si>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</si>
  <si>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</si>
  <si>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</si>
  <si>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</si>
  <si>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</si>
  <si>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</si>
  <si>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</si>
  <si>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</si>
  <si>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</si>
  <si>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</si>
  <si>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</si>
  <si>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</si>
  <si>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</si>
  <si>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</si>
  <si>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</si>
  <si>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</si>
  <si>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</si>
  <si>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</si>
  <si>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</si>
  <si>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</si>
  <si>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</si>
  <si>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</si>
  <si>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</si>
  <si>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</si>
  <si>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</si>
  <si>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</si>
  <si>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</si>
  <si>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</si>
  <si>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</si>
  <si>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</si>
  <si>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</si>
  <si>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</si>
  <si>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</si>
  <si>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</si>
  <si>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</si>
  <si>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</si>
  <si>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</si>
  <si>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</si>
  <si>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</si>
  <si>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</si>
  <si>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</si>
  <si>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</si>
  <si>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</si>
  <si>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</si>
  <si>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</si>
  <si>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</si>
  <si>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</si>
  <si>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</si>
  <si>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</si>
  <si>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</si>
  <si>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</si>
  <si>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</si>
  <si>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</si>
  <si>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</si>
  <si>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</si>
  <si>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</si>
  <si>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</si>
  <si>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</si>
  <si>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</si>
  <si>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</si>
  <si>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</si>
  <si>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</si>
  <si>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</si>
  <si>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</si>
  <si>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</si>
  <si>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</si>
  <si>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</si>
  <si>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</si>
  <si>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</si>
  <si>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</si>
  <si>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</si>
  <si>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</si>
  <si>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</si>
  <si>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</si>
  <si>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</si>
  <si>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</si>
  <si>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</si>
  <si>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</si>
  <si>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</si>
  <si>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</si>
  <si>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</si>
  <si>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</si>
  <si>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</si>
  <si>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</si>
  <si>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</si>
  <si>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</si>
  <si>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</si>
  <si>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</si>
  <si>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</si>
  <si>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</si>
  <si>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</si>
  <si>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</si>
  <si>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</si>
  <si>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</si>
  <si>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</si>
  <si>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</si>
  <si>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</si>
  <si>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</si>
  <si>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</si>
  <si>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</si>
  <si>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</si>
  <si>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</si>
  <si>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</si>
  <si>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</si>
  <si>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</si>
  <si>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</si>
  <si>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</si>
  <si>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</si>
  <si>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</si>
  <si>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</si>
  <si>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</si>
  <si>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</si>
  <si>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</si>
  <si>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</si>
  <si>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</si>
  <si>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</si>
  <si>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</si>
  <si>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</si>
  <si>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</si>
  <si>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</si>
  <si>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</si>
  <si>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</si>
  <si>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</si>
  <si>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</si>
  <si>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</si>
  <si>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</si>
  <si>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</si>
  <si>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</si>
  <si>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</si>
  <si>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</si>
  <si>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</si>
  <si>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</si>
  <si>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</si>
  <si>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</si>
  <si>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</si>
  <si>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</si>
  <si>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</si>
  <si>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</si>
  <si>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</si>
  <si>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</si>
  <si>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</si>
  <si>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</si>
  <si>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</si>
  <si>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</si>
  <si>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</si>
  <si>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</si>
  <si>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</si>
  <si>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</si>
  <si>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</si>
  <si>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</si>
  <si>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</si>
  <si>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</si>
  <si>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</si>
  <si>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</si>
  <si>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</si>
  <si>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</si>
  <si>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</si>
  <si>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</si>
  <si>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</si>
  <si>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</si>
  <si>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</si>
  <si>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</si>
  <si>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</si>
  <si>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</si>
  <si>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</si>
  <si>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</si>
  <si>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</si>
  <si>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</si>
  <si>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</si>
  <si>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</si>
  <si>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</si>
  <si>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</si>
  <si>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</si>
  <si>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</si>
  <si>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</si>
  <si>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</si>
  <si>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</si>
  <si>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</si>
  <si>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</si>
  <si>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</si>
  <si>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</si>
  <si>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</si>
  <si>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</si>
  <si>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</si>
  <si>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</si>
  <si>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</si>
  <si>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</si>
  <si>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</si>
  <si>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</si>
  <si>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</si>
  <si>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</si>
  <si>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</si>
  <si>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</si>
  <si>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</si>
  <si>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</si>
  <si>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</si>
  <si>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</si>
  <si>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</si>
  <si>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</si>
  <si>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</si>
  <si>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</si>
  <si>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</si>
  <si>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</si>
  <si>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</si>
  <si>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</si>
  <si>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</si>
  <si>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</si>
  <si>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</si>
  <si>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</si>
  <si>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</si>
  <si>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</si>
  <si>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</si>
  <si>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</si>
  <si>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</si>
  <si>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</si>
  <si>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</si>
  <si>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</si>
  <si>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</si>
  <si>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</si>
  <si>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</si>
  <si>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</si>
  <si>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</si>
  <si>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</si>
  <si>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</si>
  <si>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</si>
  <si>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</si>
  <si>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</si>
  <si>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</si>
  <si>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</si>
  <si>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</si>
  <si>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</si>
  <si>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</si>
  <si>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</si>
  <si>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</si>
  <si>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</si>
  <si>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</si>
  <si>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</si>
  <si>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</si>
  <si>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</si>
  <si>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</si>
  <si>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</si>
  <si>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</si>
  <si>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</si>
  <si>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</si>
  <si>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</si>
  <si>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</si>
  <si>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</si>
  <si>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</si>
  <si>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</si>
  <si>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</si>
  <si>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</si>
  <si>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</si>
  <si>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</si>
  <si>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</si>
  <si>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</si>
  <si>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</si>
  <si>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</si>
  <si>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</si>
  <si>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</si>
  <si>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</si>
  <si>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</si>
  <si>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</si>
  <si>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</si>
  <si>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</si>
  <si>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</si>
  <si>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</si>
  <si>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</si>
  <si>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</si>
  <si>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</si>
  <si>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</si>
  <si>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</si>
  <si>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</si>
  <si>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</si>
  <si>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</si>
  <si>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</si>
  <si>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</si>
  <si>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</si>
  <si>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</si>
  <si>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</si>
  <si>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</si>
  <si>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</si>
  <si>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</si>
  <si>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</si>
  <si>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</si>
  <si>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</si>
  <si>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</si>
  <si>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</si>
  <si>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</si>
  <si>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</si>
  <si>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</si>
  <si>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</si>
  <si>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</si>
  <si>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</si>
  <si>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</si>
  <si>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</si>
  <si>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</si>
  <si>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</si>
  <si>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</si>
  <si>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</si>
  <si>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</si>
  <si>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</si>
  <si>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</si>
  <si>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</si>
  <si>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</si>
  <si>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</si>
  <si>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</si>
  <si>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</si>
  <si>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</si>
  <si>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</si>
  <si>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</si>
  <si>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</si>
  <si>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</si>
  <si>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</si>
  <si>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</si>
  <si>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</si>
  <si>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</si>
  <si>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</si>
  <si>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</si>
  <si>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</si>
  <si>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</si>
  <si>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</si>
  <si>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</si>
  <si>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</si>
  <si>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</si>
  <si>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</si>
  <si>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</si>
  <si>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</si>
  <si>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</si>
  <si>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</si>
  <si>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</si>
  <si>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</si>
  <si>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</si>
  <si>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</si>
  <si>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</si>
  <si>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</si>
  <si>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</si>
  <si>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</si>
  <si>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</si>
  <si>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</si>
  <si>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</si>
  <si>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</si>
  <si>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</si>
  <si>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</si>
  <si>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</si>
  <si>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</si>
  <si>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</si>
  <si>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</si>
  <si>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</si>
  <si>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</si>
  <si>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</si>
  <si>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</si>
  <si>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</si>
  <si>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</si>
  <si>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</si>
  <si>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</si>
  <si>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</si>
  <si>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</si>
  <si>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</si>
  <si>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</si>
  <si>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</si>
  <si>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</si>
  <si>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</si>
  <si>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</si>
  <si>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</si>
  <si>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</si>
  <si>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</si>
  <si>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</si>
  <si>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</si>
  <si>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</si>
  <si>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</si>
  <si>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</si>
  <si>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</si>
  <si>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</si>
  <si>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</si>
  <si>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</si>
  <si>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</si>
  <si>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</si>
  <si>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</si>
  <si>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</si>
  <si>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</si>
  <si>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</si>
  <si>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</si>
  <si>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</si>
  <si>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</si>
  <si>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</si>
  <si>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</si>
  <si>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</si>
  <si>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</si>
  <si>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</si>
  <si>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</si>
  <si>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</si>
  <si>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</si>
  <si>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</si>
  <si>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</si>
  <si>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</si>
  <si>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</si>
  <si>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</si>
  <si>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</si>
  <si>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</si>
  <si>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</si>
  <si>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</si>
  <si>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</si>
  <si>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</si>
  <si>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</si>
  <si>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</si>
  <si>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</si>
  <si>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</si>
  <si>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</si>
  <si>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</si>
  <si>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</si>
  <si>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</si>
  <si>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</si>
  <si>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</si>
  <si>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</si>
  <si>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</si>
  <si>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</si>
  <si>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</si>
  <si>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</si>
  <si>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</si>
  <si>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</si>
  <si>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</si>
  <si>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</si>
  <si>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</si>
  <si>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</si>
  <si>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</si>
  <si>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</si>
  <si>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</si>
  <si>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</si>
  <si>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</si>
  <si>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</si>
  <si>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</si>
  <si>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</si>
  <si>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</si>
  <si>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</si>
  <si>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</si>
  <si>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</si>
  <si>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</si>
  <si>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</si>
  <si>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</si>
  <si>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</si>
  <si>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</si>
  <si>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</si>
  <si>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</si>
  <si>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</si>
  <si>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</si>
  <si>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</si>
  <si>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</si>
  <si>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</si>
  <si>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</si>
  <si>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</si>
  <si>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</si>
  <si>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</si>
  <si>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</si>
  <si>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</si>
  <si>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</si>
  <si>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</si>
  <si>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</si>
  <si>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</si>
  <si>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</si>
  <si>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</si>
  <si>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</si>
  <si>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</si>
  <si>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</si>
  <si>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</si>
  <si>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</si>
  <si>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</si>
  <si>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</si>
  <si>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</si>
  <si>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</si>
  <si>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</si>
  <si>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</si>
  <si>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</si>
  <si>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</si>
  <si>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</si>
  <si>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</si>
  <si>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</si>
  <si>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</si>
  <si>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</si>
  <si>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</si>
  <si>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</si>
  <si>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</si>
  <si>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</si>
  <si>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</si>
  <si>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</si>
  <si>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</si>
  <si>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</si>
  <si>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</si>
  <si>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</si>
  <si>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</si>
  <si>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</si>
  <si>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</si>
  <si>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</si>
  <si>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</si>
  <si>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</si>
  <si>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</si>
  <si>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</si>
  <si>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</si>
  <si>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</si>
  <si>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</si>
  <si>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</si>
  <si>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</si>
  <si>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</si>
  <si>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</si>
  <si>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</si>
  <si>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</si>
  <si>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</si>
  <si>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</si>
  <si>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</si>
  <si>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</si>
  <si>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</si>
  <si>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</si>
  <si>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</si>
  <si>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</si>
  <si>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</si>
  <si>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</si>
  <si>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</si>
  <si>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</si>
  <si>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</si>
  <si>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</si>
  <si>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</si>
  <si>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</si>
  <si>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</si>
  <si>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</si>
  <si>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</si>
  <si>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</si>
  <si>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</si>
  <si>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</si>
  <si>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</si>
  <si>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</si>
  <si>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</si>
  <si>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</si>
  <si>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</si>
  <si>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</si>
  <si>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</si>
  <si>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</si>
  <si>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</si>
  <si>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</si>
  <si>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</si>
  <si>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</si>
  <si>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</si>
  <si>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</si>
  <si>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</si>
  <si>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</si>
  <si>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</si>
  <si>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</si>
  <si>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</si>
  <si>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</si>
  <si>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</si>
  <si>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</si>
  <si>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</si>
  <si>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</si>
  <si>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</si>
  <si>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</si>
  <si>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</si>
  <si>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</si>
  <si>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</si>
  <si>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</si>
  <si>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</si>
  <si>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</si>
  <si>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</si>
  <si>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</si>
  <si>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</si>
  <si>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</si>
  <si>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</si>
  <si>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</si>
  <si>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</si>
  <si>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</si>
  <si>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</si>
  <si>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</si>
  <si>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</si>
  <si>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</si>
  <si>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</si>
  <si>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</si>
  <si>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</si>
  <si>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</si>
  <si>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</si>
  <si>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</si>
  <si>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</si>
  <si>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</si>
  <si>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</si>
  <si>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</si>
  <si>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</si>
  <si>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</si>
  <si>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</si>
  <si>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</si>
  <si>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</si>
  <si>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</si>
  <si>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</si>
  <si>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</si>
  <si>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</si>
  <si>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</si>
  <si>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</si>
  <si>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</si>
  <si>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</si>
  <si>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</si>
  <si>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</si>
  <si>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</si>
  <si>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</si>
  <si>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</si>
  <si>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</si>
  <si>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</si>
  <si>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</si>
  <si>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</si>
  <si>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</si>
  <si>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</si>
  <si>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</si>
  <si>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</si>
  <si>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</si>
  <si>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</si>
  <si>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</si>
  <si>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</si>
  <si>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</si>
  <si>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</si>
  <si>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</si>
  <si>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</si>
  <si>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</si>
  <si>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</si>
  <si>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</si>
  <si>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</si>
  <si>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</si>
  <si>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</si>
  <si>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</si>
  <si>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</si>
  <si>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</si>
  <si>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</si>
  <si>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</si>
  <si>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</si>
  <si>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</si>
  <si>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</si>
  <si>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</si>
  <si>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</si>
  <si>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</si>
  <si>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</si>
  <si>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</si>
  <si>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</si>
  <si>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</si>
  <si>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</si>
  <si>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</si>
  <si>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</si>
  <si>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</si>
  <si>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</si>
  <si>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</si>
  <si>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</si>
  <si>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</si>
  <si>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</si>
  <si>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</si>
  <si>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</si>
  <si>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</si>
  <si>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</si>
  <si>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</si>
  <si>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</si>
  <si>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</si>
  <si>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</si>
  <si>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</si>
  <si>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</si>
  <si>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</si>
  <si>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</si>
  <si>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</si>
  <si>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</si>
  <si>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</si>
  <si>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</si>
  <si>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</si>
  <si>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</si>
  <si>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</si>
  <si>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</si>
  <si>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</si>
  <si>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</si>
  <si>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</si>
  <si>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</si>
  <si>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</si>
  <si>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</si>
  <si>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</si>
  <si>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</si>
  <si>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</si>
  <si>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</si>
  <si>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</si>
  <si>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</si>
  <si>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</si>
  <si>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</si>
  <si>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</si>
  <si>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</si>
  <si>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</si>
  <si>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</si>
  <si>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</si>
  <si>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</si>
  <si>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</si>
  <si>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</si>
  <si>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</si>
  <si>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</si>
  <si>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</si>
  <si>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</si>
  <si>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</si>
  <si>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</si>
  <si>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</si>
  <si>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</si>
  <si>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</si>
  <si>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</si>
  <si>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</si>
  <si>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</si>
  <si>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</si>
  <si>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</si>
  <si>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</si>
  <si>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</si>
  <si>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</si>
  <si>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</si>
  <si>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</si>
  <si>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</si>
  <si>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</si>
  <si>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</si>
  <si>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</si>
  <si>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</si>
  <si>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</si>
  <si>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</si>
  <si>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</si>
  <si>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</si>
  <si>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</si>
  <si>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</si>
  <si>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</si>
  <si>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</si>
  <si>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</si>
  <si>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</si>
  <si>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</si>
  <si>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</si>
  <si>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</si>
  <si>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</si>
  <si>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</si>
  <si>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</si>
  <si>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</si>
  <si>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</si>
  <si>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</si>
  <si>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</si>
  <si>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</si>
  <si>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</si>
  <si>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</si>
  <si>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</si>
  <si>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</si>
  <si>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</si>
  <si>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</si>
  <si>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</si>
  <si>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</si>
  <si>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</si>
  <si>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</si>
  <si>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</si>
  <si>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</si>
  <si>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</si>
  <si>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</si>
  <si>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</si>
  <si>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</si>
  <si>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</si>
  <si>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</si>
  <si>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</si>
  <si>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</si>
  <si>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</si>
  <si>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</si>
  <si>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</si>
  <si>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</si>
  <si>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</si>
  <si>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</si>
  <si>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</si>
  <si>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</si>
  <si>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</si>
  <si>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</si>
  <si>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</si>
  <si>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</si>
  <si>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</si>
  <si>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</si>
  <si>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</si>
  <si>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</si>
  <si>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</si>
  <si>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</si>
  <si>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</si>
  <si>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</si>
  <si>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</si>
  <si>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</si>
  <si>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</si>
  <si>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</si>
  <si>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</si>
  <si>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</si>
  <si>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</si>
  <si>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</si>
  <si>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</si>
  <si>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</si>
  <si>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</si>
  <si>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</si>
  <si>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</si>
  <si>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</si>
  <si>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</si>
  <si>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</si>
  <si>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</si>
  <si>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</si>
  <si>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</si>
  <si>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</si>
  <si>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</si>
  <si>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</si>
  <si>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</si>
  <si>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</si>
  <si>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</si>
  <si>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</si>
  <si>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</si>
  <si>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</si>
  <si>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</si>
  <si>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</si>
  <si>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</si>
  <si>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</si>
  <si>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</si>
  <si>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</si>
  <si>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</si>
  <si>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</si>
  <si>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</si>
  <si>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</si>
  <si>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</si>
  <si>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</si>
  <si>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</si>
  <si>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</si>
  <si>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</si>
  <si>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</si>
  <si>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</si>
  <si>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</si>
  <si>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</si>
  <si>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</si>
  <si>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</si>
  <si>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</si>
  <si>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</si>
  <si>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</si>
  <si>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</si>
  <si>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</si>
  <si>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</si>
  <si>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</si>
  <si>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</si>
  <si>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</si>
  <si>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</si>
  <si>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</si>
  <si>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</si>
  <si>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</si>
  <si>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</si>
  <si>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</si>
  <si>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</si>
  <si>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</si>
  <si>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</si>
  <si>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</si>
  <si>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</si>
  <si>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</si>
  <si>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</si>
  <si>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</si>
  <si>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</si>
  <si>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</si>
  <si>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</si>
  <si>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</si>
  <si>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</si>
  <si>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</si>
  <si>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</si>
  <si>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</si>
  <si>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</si>
  <si>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</si>
  <si>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</si>
  <si>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</si>
  <si>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</si>
  <si>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</si>
  <si>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</si>
  <si>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</si>
  <si>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</si>
  <si>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</si>
  <si>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</si>
  <si>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</si>
  <si>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</si>
  <si>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</si>
  <si>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</si>
  <si>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</si>
  <si>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</si>
  <si>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</si>
  <si>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</si>
  <si>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</si>
  <si>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</si>
  <si>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</si>
  <si>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</si>
  <si>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</si>
  <si>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</si>
  <si>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</si>
  <si>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</si>
  <si>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</si>
  <si>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</si>
  <si>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</si>
  <si>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</si>
  <si>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</si>
  <si>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</si>
  <si>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</si>
  <si>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</si>
  <si>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</si>
  <si>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</si>
  <si>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</si>
  <si>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</si>
  <si>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</si>
  <si>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</si>
  <si>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</si>
  <si>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</si>
  <si>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</si>
  <si>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</si>
  <si>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</si>
  <si>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</si>
  <si>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</si>
  <si>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</si>
  <si>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</si>
  <si>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</si>
  <si>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</si>
  <si>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</si>
  <si>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</si>
  <si>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</si>
  <si>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</si>
  <si>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</si>
  <si>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</si>
  <si>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</si>
  <si>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</si>
  <si>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</si>
  <si>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</si>
  <si>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</si>
  <si>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</si>
  <si>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</si>
  <si>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</si>
  <si>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</si>
  <si>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</si>
  <si>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</si>
  <si>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</si>
  <si>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</si>
  <si>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</si>
  <si>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</si>
  <si>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</si>
  <si>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</si>
  <si>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</si>
  <si>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</si>
  <si>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</si>
  <si>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</si>
  <si>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</si>
  <si>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</si>
  <si>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</si>
  <si>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</si>
  <si>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</si>
  <si>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</si>
  <si>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</si>
  <si>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</si>
  <si>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</si>
  <si>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</si>
  <si>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</si>
  <si>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</si>
  <si>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</si>
  <si>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</si>
  <si>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</si>
  <si>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</si>
  <si>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</si>
  <si>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</si>
  <si>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</si>
  <si>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</si>
  <si>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</si>
  <si>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</si>
  <si>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</si>
  <si>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</si>
  <si>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</si>
  <si>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</si>
  <si>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</si>
  <si>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</si>
  <si>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</si>
  <si>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</si>
  <si>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</si>
  <si>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</si>
  <si>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</si>
  <si>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</si>
  <si>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</si>
  <si>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</si>
  <si>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</si>
  <si>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</si>
  <si>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</si>
  <si>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</si>
  <si>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</si>
  <si>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</si>
  <si>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</si>
  <si>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</si>
  <si>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</si>
  <si>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</si>
  <si>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</si>
  <si>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</si>
  <si>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</si>
  <si>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</si>
  <si>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</si>
  <si>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</si>
  <si>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</si>
  <si>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</si>
  <si>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</si>
  <si>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</si>
  <si>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</si>
  <si>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</si>
  <si>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</si>
  <si>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</si>
  <si>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</si>
  <si>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</si>
  <si>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</si>
  <si>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</si>
  <si>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</si>
  <si>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</si>
  <si>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</si>
  <si>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</si>
  <si>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</si>
  <si>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</si>
  <si>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</si>
  <si>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</si>
  <si>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</si>
  <si>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</si>
  <si>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</si>
  <si>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</si>
  <si>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</si>
  <si>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</si>
  <si>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</si>
  <si>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</si>
  <si>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</si>
  <si>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</si>
  <si>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</si>
  <si>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</si>
  <si>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</si>
  <si>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</si>
  <si>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</si>
  <si>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</si>
  <si>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</si>
  <si>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</si>
  <si>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</si>
  <si>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</si>
  <si>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</si>
  <si>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</si>
  <si>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</si>
  <si>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</si>
  <si>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</si>
  <si>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</si>
  <si>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</si>
  <si>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</si>
  <si>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</si>
  <si>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</si>
  <si>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</si>
  <si>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</si>
  <si>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</si>
  <si>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</si>
  <si>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</si>
  <si>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</si>
  <si>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</si>
  <si>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</si>
  <si>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</si>
  <si>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</si>
  <si>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</si>
  <si>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</si>
  <si>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</si>
  <si>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</si>
  <si>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</si>
  <si>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</si>
  <si>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</si>
  <si>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</si>
  <si>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</si>
  <si>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</si>
  <si>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</si>
  <si>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</si>
  <si>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</si>
  <si>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</si>
  <si>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</si>
  <si>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</si>
  <si>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</si>
  <si>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</si>
  <si>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</si>
  <si>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</si>
  <si>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</si>
  <si>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</si>
  <si>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</si>
  <si>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</si>
  <si>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</si>
  <si>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</si>
  <si>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</si>
  <si>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</si>
  <si>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</si>
  <si>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</si>
  <si>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</si>
  <si>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</si>
  <si>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</si>
  <si>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</si>
  <si>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</si>
  <si>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</si>
  <si>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</si>
  <si>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</si>
  <si>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</si>
  <si>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</si>
  <si>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</si>
  <si>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</si>
  <si>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</si>
  <si>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</si>
  <si>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</si>
  <si>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</si>
  <si>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</si>
  <si>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</si>
  <si>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</si>
  <si>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</si>
  <si>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</si>
  <si>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</si>
  <si>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</si>
  <si>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</si>
  <si>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</si>
  <si>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</si>
  <si>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</si>
  <si>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</si>
  <si>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</si>
  <si>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</si>
  <si>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</si>
  <si>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</si>
  <si>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</si>
  <si>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</si>
  <si>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</si>
  <si>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</si>
  <si>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</si>
  <si>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</si>
  <si>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</si>
  <si>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</si>
  <si>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</si>
  <si>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</si>
  <si>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</si>
  <si>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</si>
  <si>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</si>
  <si>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</si>
  <si>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</si>
  <si>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</si>
  <si>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</si>
  <si>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</si>
  <si>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</si>
  <si>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</si>
  <si>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</si>
  <si>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</si>
  <si>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</si>
  <si>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</si>
  <si>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</si>
  <si>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</si>
  <si>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</si>
  <si>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</si>
  <si>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</si>
  <si>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</si>
  <si>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</si>
  <si>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</si>
  <si>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</si>
  <si>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</si>
  <si>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</si>
  <si>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</si>
  <si>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</si>
  <si>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</si>
  <si>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</si>
  <si>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</si>
  <si>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</si>
  <si>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</si>
  <si>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</si>
  <si>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</si>
  <si>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</si>
  <si>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</si>
  <si>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</si>
  <si>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</si>
  <si>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</si>
  <si>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</si>
  <si>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</si>
  <si>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</si>
  <si>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</si>
  <si>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</si>
  <si>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</si>
  <si>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</si>
  <si>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</si>
  <si>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</si>
  <si>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</si>
  <si>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</si>
  <si>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</si>
  <si>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</si>
  <si>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</si>
  <si>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</si>
  <si>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</si>
  <si>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</si>
  <si>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</si>
  <si>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</si>
  <si>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</si>
  <si>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</si>
  <si>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</si>
  <si>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</si>
  <si>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</si>
  <si>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</si>
  <si>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</si>
  <si>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</si>
  <si>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</si>
  <si>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</si>
  <si>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</si>
  <si>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</si>
  <si>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</si>
  <si>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</si>
  <si>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</si>
  <si>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</si>
  <si>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</si>
  <si>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</si>
  <si>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</si>
  <si>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</si>
  <si>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</si>
  <si>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</si>
  <si>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</si>
  <si>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</si>
  <si>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</si>
  <si>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</si>
  <si>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</si>
  <si>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</si>
  <si>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</si>
  <si>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</si>
  <si>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</si>
  <si>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</si>
  <si>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</si>
  <si>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</si>
  <si>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</si>
  <si>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</si>
  <si>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</si>
  <si>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</si>
  <si>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</si>
  <si>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</si>
  <si>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</si>
  <si>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</si>
  <si>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</si>
  <si>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</si>
  <si>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</si>
  <si>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</si>
  <si>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</si>
  <si>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</si>
  <si>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</si>
  <si>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</si>
  <si>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</si>
  <si>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</si>
  <si>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</si>
  <si>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</si>
  <si>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</si>
  <si>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</si>
  <si>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</si>
  <si>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</si>
  <si>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</si>
  <si>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</si>
  <si>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</si>
  <si>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</si>
  <si>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</si>
  <si>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</si>
  <si>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</si>
  <si>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</si>
  <si>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</si>
  <si>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</si>
  <si>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</si>
  <si>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</si>
  <si>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</si>
  <si>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</si>
  <si>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</si>
  <si>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</si>
  <si>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</si>
  <si>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</si>
  <si>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</si>
  <si>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</si>
  <si>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</si>
  <si>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</si>
  <si>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</si>
  <si>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</si>
  <si>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</si>
  <si>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</si>
  <si>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</si>
  <si>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</si>
  <si>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</si>
  <si>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</si>
  <si>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</si>
  <si>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</si>
  <si>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</si>
  <si>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</si>
  <si>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</si>
  <si>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</si>
  <si>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</si>
  <si>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</si>
  <si>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</si>
  <si>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</si>
  <si>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</si>
  <si>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</si>
  <si>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</si>
  <si>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</si>
  <si>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</si>
  <si>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</si>
  <si>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</si>
  <si>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</si>
  <si>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</si>
  <si>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</si>
  <si>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</si>
  <si>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</si>
  <si>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</si>
  <si>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</si>
  <si>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</si>
  <si>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</si>
  <si>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</si>
  <si>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</si>
  <si>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</si>
  <si>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</si>
  <si>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</si>
  <si>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</si>
  <si>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</si>
  <si>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</si>
  <si>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</si>
  <si>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</si>
  <si>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</si>
  <si>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</si>
  <si>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</si>
  <si>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</si>
  <si>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</si>
  <si>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</si>
  <si>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</si>
  <si>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</si>
  <si>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</si>
  <si>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</si>
  <si>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</si>
  <si>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</si>
  <si>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</si>
  <si>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</si>
  <si>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</si>
  <si>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</si>
  <si>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</si>
  <si>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</si>
  <si>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</si>
  <si>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</si>
  <si>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</si>
  <si>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</si>
  <si>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</si>
  <si>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</si>
  <si>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</si>
  <si>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</si>
  <si>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</si>
  <si>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</si>
  <si>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</si>
  <si>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</si>
  <si>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</si>
  <si>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</si>
  <si>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</si>
  <si>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</si>
  <si>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</si>
  <si>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</si>
  <si>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</si>
  <si>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</si>
  <si>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</si>
  <si>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</si>
  <si>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</si>
  <si>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</si>
  <si>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</si>
  <si>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</si>
  <si>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</si>
  <si>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</si>
  <si>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</si>
  <si>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</si>
  <si>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</si>
  <si>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</si>
  <si>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</si>
  <si>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</si>
  <si>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</si>
  <si>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</si>
  <si>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</si>
  <si>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</si>
  <si>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</si>
  <si>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</si>
  <si>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</si>
  <si>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</si>
  <si>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</si>
  <si>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</si>
  <si>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</si>
  <si>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</si>
  <si>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</si>
  <si>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</si>
  <si>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</si>
  <si>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</si>
  <si>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</si>
  <si>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</si>
  <si>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</si>
  <si>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</si>
  <si>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</si>
  <si>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</si>
  <si>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</si>
  <si>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</si>
  <si>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</si>
  <si>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</si>
  <si>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</si>
  <si>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</si>
  <si>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</si>
  <si>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</si>
  <si>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</si>
  <si>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</si>
  <si>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</si>
  <si>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</si>
  <si>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</si>
  <si>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</si>
  <si>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</si>
  <si>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</si>
  <si>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</si>
  <si>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</si>
  <si>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</si>
  <si>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</si>
  <si>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</si>
  <si>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</si>
  <si>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</si>
  <si>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</si>
  <si>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</si>
  <si>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</si>
  <si>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</si>
  <si>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</si>
  <si>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</si>
  <si>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</si>
  <si>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</si>
  <si>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</si>
  <si>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</si>
  <si>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</si>
  <si>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</si>
  <si>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</si>
  <si>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</si>
  <si>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</si>
  <si>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</si>
  <si>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</si>
  <si>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</si>
  <si>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</si>
  <si>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</si>
  <si>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</si>
  <si>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</si>
  <si>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</si>
  <si>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</si>
  <si>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</si>
  <si>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</si>
  <si>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</si>
  <si>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</si>
  <si>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</si>
  <si>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</si>
  <si>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</si>
  <si>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</si>
  <si>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</si>
  <si>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</si>
  <si>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</si>
  <si>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</si>
  <si>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</si>
  <si>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</si>
  <si>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</si>
  <si>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</si>
  <si>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</si>
  <si>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</si>
  <si>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</si>
  <si>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</si>
  <si>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</si>
  <si>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</si>
  <si>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</si>
  <si>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</si>
  <si>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</si>
  <si>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</si>
  <si>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</si>
  <si>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</si>
  <si>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</si>
  <si>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</si>
  <si>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</si>
  <si>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</si>
  <si>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</si>
  <si>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</si>
  <si>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</si>
  <si>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</si>
  <si>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</si>
  <si>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</si>
  <si>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</si>
  <si>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</si>
  <si>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</si>
  <si>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</si>
  <si>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</si>
  <si>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</si>
  <si>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</si>
  <si>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</si>
  <si>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</si>
  <si>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</si>
  <si>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</si>
  <si>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</si>
  <si>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</si>
  <si>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</si>
  <si>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</si>
  <si>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</si>
  <si>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</si>
  <si>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</si>
  <si>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</si>
  <si>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</si>
  <si>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</si>
  <si>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</si>
  <si>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</si>
  <si>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</si>
  <si>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</si>
  <si>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</si>
  <si>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</si>
  <si>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</si>
  <si>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</si>
  <si>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</si>
  <si>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</si>
  <si>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</si>
  <si>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</si>
  <si>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</si>
  <si>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</si>
  <si>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</si>
  <si>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</si>
  <si>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</si>
  <si>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</si>
  <si>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</si>
  <si>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</si>
  <si>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</si>
  <si>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</si>
  <si>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</si>
  <si>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</si>
  <si>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</si>
  <si>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</si>
  <si>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</si>
  <si>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</si>
  <si>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</si>
  <si>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</si>
  <si>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</si>
  <si>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</si>
  <si>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</si>
  <si>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</si>
  <si>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</si>
  <si>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</si>
  <si>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</si>
  <si>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</si>
  <si>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</si>
  <si>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</si>
  <si>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</si>
  <si>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</si>
  <si>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</si>
  <si>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</si>
  <si>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</si>
  <si>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</si>
  <si>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</si>
  <si>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</si>
  <si>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</si>
  <si>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</si>
  <si>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</si>
  <si>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</si>
  <si>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</si>
  <si>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</si>
  <si>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</si>
  <si>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</si>
  <si>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</si>
  <si>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</si>
  <si>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</si>
  <si>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</si>
  <si>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</si>
  <si>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</si>
  <si>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</si>
  <si>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</si>
  <si>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</si>
  <si>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</si>
  <si>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</si>
  <si>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</si>
  <si>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</si>
  <si>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</si>
  <si>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</si>
  <si>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</si>
  <si>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</si>
  <si>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</si>
  <si>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</si>
  <si>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</si>
  <si>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</si>
  <si>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</si>
  <si>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</si>
  <si>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</si>
  <si>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</si>
  <si>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</si>
  <si>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</si>
  <si>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</si>
  <si>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</si>
  <si>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</si>
  <si>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</si>
  <si>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</si>
  <si>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</si>
  <si>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</si>
  <si>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</si>
  <si>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</si>
  <si>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</si>
  <si>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</si>
  <si>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</si>
  <si>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</si>
  <si>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</si>
  <si>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</si>
  <si>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</si>
  <si>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</si>
  <si>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</si>
  <si>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</si>
  <si>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</si>
  <si>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</si>
  <si>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</si>
  <si>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</si>
  <si>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</si>
  <si>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</si>
  <si>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</si>
  <si>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</si>
  <si>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</si>
  <si>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</si>
  <si>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</si>
  <si>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</si>
  <si>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</si>
  <si>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</si>
  <si>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</si>
  <si>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</si>
  <si>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</si>
  <si>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</si>
  <si>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</si>
  <si>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</si>
  <si>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</si>
  <si>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</si>
  <si>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</si>
  <si>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</si>
  <si>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</si>
  <si>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</si>
  <si>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</si>
  <si>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</si>
  <si>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</si>
  <si>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</si>
  <si>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</si>
  <si>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</si>
  <si>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</si>
  <si>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</si>
  <si>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</si>
  <si>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</si>
  <si>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</si>
  <si>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</si>
  <si>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</si>
  <si>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</si>
  <si>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</si>
  <si>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</si>
  <si>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</si>
  <si>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</si>
  <si>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</si>
  <si>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</si>
  <si>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</si>
  <si>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</si>
  <si>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</si>
  <si>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</si>
  <si>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</si>
  <si>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</si>
  <si>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</si>
  <si>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</si>
  <si>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</si>
  <si>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</si>
  <si>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</si>
  <si>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</si>
  <si>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</si>
  <si>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</si>
  <si>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</si>
  <si>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</si>
  <si>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</si>
  <si>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</si>
  <si>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</si>
  <si>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</si>
  <si>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</si>
  <si>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</si>
  <si>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</si>
  <si>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</si>
  <si>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</si>
  <si>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</si>
  <si>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</si>
  <si>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</si>
  <si>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</si>
  <si>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</si>
  <si>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</si>
  <si>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</si>
  <si>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</si>
  <si>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</si>
  <si>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</si>
  <si>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</si>
  <si>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</si>
  <si>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</si>
  <si>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</si>
  <si>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</si>
  <si>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</si>
  <si>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</si>
  <si>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</si>
  <si>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</si>
  <si>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</si>
  <si>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</si>
  <si>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</si>
  <si>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</si>
  <si>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</si>
  <si>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</si>
  <si>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</si>
  <si>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</si>
  <si>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</si>
  <si>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</si>
  <si>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</si>
  <si>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</si>
  <si>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</si>
  <si>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</si>
  <si>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</si>
  <si>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</si>
  <si>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</si>
  <si>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</si>
  <si>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</si>
  <si>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</si>
  <si>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</si>
  <si>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</si>
  <si>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</si>
  <si>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</si>
  <si>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</si>
  <si>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</si>
  <si>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</si>
  <si>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</si>
  <si>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</si>
  <si>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</si>
  <si>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</si>
  <si>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</si>
  <si>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</si>
  <si>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</si>
  <si>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</si>
  <si>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</si>
  <si>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</si>
  <si>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</si>
  <si>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</si>
  <si>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</si>
  <si>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</si>
  <si>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</si>
  <si>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</si>
  <si>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</si>
  <si>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</si>
  <si>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</si>
  <si>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</si>
  <si>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</si>
  <si>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</si>
  <si>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</si>
  <si>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</si>
  <si>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</si>
  <si>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</si>
  <si>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</si>
  <si>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</si>
  <si>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</si>
  <si>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</si>
  <si>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</si>
  <si>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</si>
  <si>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</si>
  <si>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</si>
  <si>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</si>
  <si>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</si>
  <si>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</si>
  <si>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</si>
  <si>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</si>
  <si>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</si>
  <si>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</si>
  <si>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</si>
  <si>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</si>
  <si>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</si>
  <si>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</si>
  <si>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</si>
  <si>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</si>
  <si>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</si>
  <si>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</si>
  <si>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</si>
  <si>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</si>
  <si>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</si>
  <si>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</si>
  <si>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</si>
  <si>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</si>
  <si>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</si>
  <si>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</si>
  <si>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</si>
  <si>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</si>
  <si>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</si>
  <si>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</si>
  <si>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</si>
  <si>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</si>
  <si>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</si>
  <si>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</si>
  <si>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</si>
  <si>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</si>
  <si>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</si>
  <si>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</si>
  <si>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</si>
  <si>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</si>
  <si>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</si>
  <si>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</si>
  <si>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</si>
  <si>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</si>
  <si>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</si>
  <si>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</si>
  <si>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</si>
  <si>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</si>
  <si>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</si>
  <si>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</si>
  <si>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</si>
  <si>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</si>
  <si>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</si>
  <si>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</si>
  <si>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</si>
  <si>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</si>
  <si>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</si>
  <si>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</si>
  <si>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</si>
  <si>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</si>
  <si>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</si>
  <si>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</si>
  <si>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</si>
  <si>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</si>
  <si>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</si>
  <si>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</si>
  <si>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</si>
  <si>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</si>
  <si>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</si>
  <si>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</si>
  <si>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</si>
  <si>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</si>
  <si>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</si>
  <si>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</si>
  <si>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</si>
  <si>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</si>
  <si>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</si>
  <si>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</si>
  <si>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</si>
  <si>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</si>
  <si>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</si>
  <si>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</si>
  <si>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</si>
  <si>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</si>
  <si>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</si>
  <si>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</si>
  <si>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</si>
  <si>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</si>
  <si>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</si>
  <si>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</si>
  <si>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</si>
  <si>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</si>
  <si>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</si>
  <si>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</si>
  <si>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</si>
  <si>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</si>
  <si>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</si>
  <si>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</si>
  <si>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</si>
  <si>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</si>
  <si>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</si>
  <si>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</si>
  <si>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</si>
  <si>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</si>
  <si>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</si>
  <si>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</si>
  <si>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</si>
  <si>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</si>
  <si>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</si>
  <si>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</si>
  <si>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</si>
  <si>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</si>
  <si>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</si>
  <si>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</si>
  <si>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</si>
  <si>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</si>
  <si>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</si>
  <si>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</si>
  <si>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</si>
  <si>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</si>
  <si>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</si>
  <si>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</si>
  <si>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</si>
  <si>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</si>
  <si>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</si>
  <si>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</si>
  <si>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</si>
  <si>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</si>
  <si>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</si>
  <si>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</si>
  <si>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</si>
  <si>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</si>
  <si>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</si>
  <si>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</si>
  <si>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</si>
  <si>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</si>
  <si>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</si>
  <si>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</si>
  <si>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</si>
  <si>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</si>
  <si>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</si>
  <si>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</si>
  <si>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</si>
  <si>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</si>
  <si>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</si>
  <si>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</si>
  <si>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</si>
  <si>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</si>
  <si>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</si>
  <si>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</si>
  <si>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</si>
  <si>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</si>
  <si>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</si>
  <si>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</si>
  <si>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</si>
  <si>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</si>
  <si>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</si>
  <si>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</si>
  <si>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</si>
  <si>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</si>
  <si>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</si>
  <si>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</si>
  <si>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</si>
  <si>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</si>
  <si>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</si>
  <si>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</si>
  <si>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</si>
  <si>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</si>
  <si>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</si>
  <si>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</si>
  <si>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</si>
  <si>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</si>
  <si>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</si>
  <si>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</si>
  <si>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</si>
  <si>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</si>
  <si>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</si>
  <si>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</si>
  <si>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</si>
  <si>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</si>
  <si>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</si>
  <si>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</si>
  <si>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</si>
  <si>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</si>
  <si>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</si>
  <si>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</si>
  <si>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</si>
  <si>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</si>
  <si>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</si>
  <si>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</si>
  <si>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</si>
  <si>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</si>
  <si>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</si>
  <si>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</si>
  <si>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</si>
  <si>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</si>
  <si>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</si>
  <si>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</si>
  <si>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</si>
  <si>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</si>
  <si>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</si>
  <si>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</si>
  <si>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</si>
  <si>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</si>
  <si>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</si>
  <si>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</si>
  <si>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</si>
  <si>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</si>
  <si>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</si>
  <si>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</si>
  <si>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</si>
  <si>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</si>
  <si>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</si>
  <si>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</si>
  <si>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</si>
  <si>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</si>
  <si>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</si>
  <si>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</si>
  <si>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</si>
  <si>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</si>
  <si>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</si>
  <si>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</si>
  <si>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</si>
  <si>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</si>
  <si>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</si>
  <si>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</si>
  <si>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</si>
  <si>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</si>
  <si>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</si>
  <si>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</si>
  <si>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</si>
  <si>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</si>
  <si>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</si>
  <si>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</si>
  <si>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</si>
  <si>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</si>
  <si>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</si>
  <si>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</si>
  <si>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</si>
  <si>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</si>
  <si>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</si>
  <si>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</si>
  <si>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</si>
  <si>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</si>
  <si>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</si>
  <si>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</si>
  <si>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</si>
  <si>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</si>
  <si>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</si>
  <si>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</si>
  <si>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</si>
  <si>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</si>
  <si>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</si>
  <si>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</si>
  <si>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</si>
  <si>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</si>
  <si>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</si>
  <si>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</si>
  <si>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</si>
  <si>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</si>
  <si>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</si>
  <si>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</si>
  <si>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</si>
  <si>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</si>
  <si>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</si>
  <si>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</si>
  <si>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</si>
  <si>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</si>
  <si>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</si>
  <si>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</si>
  <si>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</si>
  <si>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</si>
  <si>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</si>
  <si>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</si>
  <si>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</si>
  <si>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</si>
  <si>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</si>
  <si>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</si>
  <si>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</si>
  <si>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</si>
  <si>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</si>
  <si>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</si>
  <si>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</si>
  <si>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</si>
  <si>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</si>
  <si>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</si>
  <si>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</si>
  <si>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</si>
  <si>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</si>
  <si>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</si>
  <si>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</si>
  <si>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</si>
  <si>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</si>
  <si>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</si>
  <si>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</si>
  <si>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</si>
  <si>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</si>
  <si>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</si>
  <si>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</si>
  <si>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</si>
  <si>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</si>
  <si>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</si>
  <si>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</si>
  <si>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</si>
  <si>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</si>
  <si>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</si>
  <si>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</si>
  <si>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</si>
  <si>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</si>
  <si>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</si>
  <si>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</si>
  <si>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</si>
  <si>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</si>
  <si>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</si>
  <si>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</si>
  <si>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</si>
  <si>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</si>
  <si>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</si>
  <si>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</si>
  <si>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</si>
  <si>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</si>
  <si>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</si>
  <si>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</si>
  <si>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</si>
  <si>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</si>
  <si>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</si>
  <si>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</si>
  <si>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</si>
  <si>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</si>
  <si>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</si>
  <si>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</si>
  <si>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</si>
  <si>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</si>
  <si>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</si>
  <si>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</si>
  <si>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</si>
  <si>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</si>
  <si>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</si>
  <si>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</si>
  <si>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</si>
  <si>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</si>
  <si>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</si>
  <si>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</si>
  <si>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</si>
  <si>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</si>
  <si>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</si>
  <si>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</si>
  <si>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</si>
  <si>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</si>
  <si>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</si>
  <si>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</si>
  <si>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</si>
  <si>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</si>
  <si>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</si>
  <si>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</si>
  <si>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</si>
  <si>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</si>
  <si>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</si>
  <si>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</si>
  <si>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</si>
  <si>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</si>
  <si>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</si>
  <si>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</si>
  <si>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</si>
  <si>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</si>
  <si>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</si>
  <si>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</si>
  <si>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</si>
  <si>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</si>
  <si>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</si>
  <si>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</si>
  <si>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</si>
  <si>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</si>
  <si>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</si>
  <si>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</si>
  <si>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</si>
  <si>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</si>
  <si>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</si>
  <si>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</si>
  <si>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</si>
  <si>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</si>
  <si>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</si>
  <si>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</si>
  <si>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</si>
  <si>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</si>
  <si>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</si>
  <si>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</si>
  <si>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</si>
  <si>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</si>
  <si>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</si>
  <si>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</si>
  <si>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</si>
  <si>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</si>
  <si>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</si>
  <si>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</si>
  <si>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</si>
  <si>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</si>
  <si>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</si>
  <si>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</si>
  <si>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</si>
  <si>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</si>
  <si>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</si>
  <si>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</si>
  <si>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</si>
  <si>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</si>
  <si>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</si>
  <si>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</si>
  <si>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</si>
  <si>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</si>
  <si>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</si>
  <si>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</si>
  <si>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</si>
  <si>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</si>
  <si>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</si>
  <si>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</si>
  <si>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</si>
  <si>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</si>
  <si>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</si>
  <si>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</si>
  <si>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</si>
  <si>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</si>
  <si>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</si>
  <si>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</si>
  <si>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</si>
  <si>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</si>
  <si>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</si>
  <si>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</si>
  <si>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</si>
  <si>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</si>
  <si>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</si>
  <si>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</si>
  <si>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</si>
  <si>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</si>
  <si>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</si>
  <si>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</si>
  <si>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</si>
  <si>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</si>
  <si>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</si>
  <si>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</si>
  <si>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</si>
  <si>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</si>
  <si>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</si>
  <si>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</si>
  <si>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</si>
  <si>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</si>
  <si>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</si>
  <si>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</si>
  <si>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</si>
  <si>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</si>
  <si>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</si>
  <si>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</si>
  <si>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</si>
  <si>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</si>
  <si>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</si>
  <si>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</si>
  <si>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</si>
  <si>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</si>
  <si>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</si>
  <si>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</si>
  <si>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</si>
  <si>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</si>
  <si>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</si>
  <si>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</si>
  <si>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</si>
  <si>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</si>
  <si>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</si>
  <si>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</si>
  <si>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</si>
  <si>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</si>
  <si>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</si>
  <si>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</si>
  <si>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</si>
  <si>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</si>
  <si>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</si>
  <si>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</si>
  <si>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</si>
  <si>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</si>
  <si>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</si>
  <si>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</si>
  <si>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</si>
  <si>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</si>
  <si>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</si>
  <si>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</si>
  <si>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</si>
  <si>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</si>
  <si>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</si>
  <si>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</si>
  <si>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</si>
  <si>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</si>
  <si>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</si>
  <si>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</si>
  <si>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</si>
  <si>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</si>
  <si>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</si>
  <si>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</si>
  <si>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</si>
  <si>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</si>
  <si>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</si>
  <si>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</si>
  <si>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</si>
  <si>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</si>
  <si>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</si>
  <si>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</si>
  <si>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</si>
  <si>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</si>
  <si>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</si>
  <si>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</si>
  <si>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</si>
  <si>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</si>
  <si>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</si>
  <si>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</si>
  <si>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</si>
  <si>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</si>
  <si>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</si>
  <si>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</si>
  <si>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</si>
  <si>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</si>
  <si>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</si>
  <si>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</si>
  <si>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</si>
  <si>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</si>
  <si>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</si>
  <si>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</si>
  <si>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</si>
  <si>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</si>
  <si>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</si>
  <si>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</si>
  <si>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</si>
  <si>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</si>
  <si>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</si>
  <si>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</si>
  <si>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</si>
  <si>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</si>
  <si>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</si>
  <si>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</si>
  <si>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</si>
  <si>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</si>
  <si>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</si>
  <si>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</si>
  <si>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</si>
  <si>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</si>
  <si>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</si>
  <si>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</si>
  <si>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</si>
  <si>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</si>
  <si>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</si>
  <si>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</si>
  <si>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</si>
  <si>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</si>
  <si>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</si>
  <si>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</si>
  <si>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</si>
  <si>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</si>
  <si>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</si>
  <si>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</si>
  <si>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</si>
  <si>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</si>
  <si>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</si>
  <si>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</si>
  <si>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</si>
  <si>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</si>
  <si>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</si>
  <si>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</si>
  <si>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</si>
  <si>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</si>
  <si>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</si>
  <si>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</si>
  <si>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</si>
  <si>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</si>
  <si>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</si>
  <si>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</si>
  <si>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</si>
  <si>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</si>
  <si>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</si>
  <si>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</si>
  <si>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</si>
  <si>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</si>
  <si>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</si>
  <si>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</si>
  <si>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</si>
  <si>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</si>
  <si>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</si>
  <si>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</si>
  <si>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</si>
  <si>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</si>
  <si>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</si>
  <si>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</si>
  <si>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</si>
  <si>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</si>
  <si>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</si>
  <si>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</si>
  <si>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</si>
  <si>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</si>
  <si>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</si>
  <si>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</si>
  <si>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</si>
  <si>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</si>
  <si>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</si>
  <si>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</si>
  <si>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</si>
  <si>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</si>
  <si>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</si>
  <si>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</si>
  <si>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</si>
  <si>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</si>
  <si>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</si>
  <si>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</si>
  <si>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</si>
  <si>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</si>
  <si>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</si>
  <si>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</si>
  <si>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</si>
  <si>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</si>
  <si>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</si>
  <si>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</si>
  <si>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</si>
  <si>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</si>
  <si>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</si>
  <si>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</si>
  <si>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</si>
  <si>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</si>
  <si>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</si>
  <si>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</si>
  <si>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</si>
  <si>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</si>
  <si>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</si>
  <si>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</si>
  <si>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</si>
  <si>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</si>
  <si>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</si>
  <si>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</si>
  <si>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</si>
  <si>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</si>
  <si>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</si>
  <si>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</si>
  <si>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</si>
  <si>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</si>
  <si>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</si>
  <si>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</si>
  <si>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</si>
  <si>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</si>
  <si>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</si>
  <si>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</si>
  <si>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</si>
  <si>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</si>
  <si>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</si>
  <si>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</si>
  <si>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</si>
  <si>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</si>
  <si>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</si>
  <si>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</si>
  <si>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</si>
  <si>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</si>
  <si>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</si>
  <si>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</si>
  <si>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</si>
  <si>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</si>
  <si>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</si>
  <si>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</si>
  <si>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</si>
  <si>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</si>
  <si>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</si>
  <si>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</si>
  <si>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</si>
  <si>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</si>
  <si>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</si>
  <si>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</si>
  <si>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</si>
  <si>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</si>
  <si>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</si>
  <si>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</si>
  <si>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</si>
  <si>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</si>
  <si>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</si>
  <si>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</si>
  <si>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</si>
  <si>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</si>
  <si>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</si>
  <si>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</si>
  <si>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</si>
  <si>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</si>
  <si>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</si>
  <si>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</si>
  <si>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</si>
  <si>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</si>
  <si>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</si>
  <si>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</si>
  <si>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</si>
  <si>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</si>
  <si>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</si>
  <si>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</si>
  <si>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</si>
  <si>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</si>
  <si>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</si>
  <si>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</si>
  <si>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</si>
  <si>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</si>
  <si>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</si>
  <si>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</si>
  <si>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</si>
  <si>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</si>
  <si>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</si>
  <si>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</si>
  <si>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</si>
  <si>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</si>
  <si>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</si>
  <si>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</si>
  <si>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</si>
  <si>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</si>
  <si>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</si>
  <si>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</si>
  <si>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</si>
  <si>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</si>
  <si>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</si>
  <si>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</si>
  <si>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</si>
  <si>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</si>
  <si>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</si>
  <si>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</si>
  <si>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</si>
  <si>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</si>
  <si>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</si>
  <si>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</si>
  <si>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</si>
  <si>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</si>
  <si>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</si>
  <si>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</si>
  <si>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</si>
  <si>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</si>
  <si>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</si>
  <si>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</si>
  <si>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</si>
  <si>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</si>
  <si>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</si>
  <si>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</si>
  <si>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</si>
  <si>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</si>
  <si>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</si>
  <si>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</si>
  <si>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</si>
  <si>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</si>
  <si>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</si>
  <si>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</si>
  <si>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</si>
  <si>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</si>
  <si>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</si>
  <si>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</si>
  <si>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</si>
  <si>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</si>
  <si>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</si>
  <si>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</si>
  <si>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</si>
  <si>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</si>
  <si>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</si>
  <si>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</si>
  <si>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</si>
  <si>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</si>
  <si>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</si>
  <si>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</si>
  <si>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</si>
  <si>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</si>
  <si>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</si>
  <si>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</si>
  <si>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</si>
  <si>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</si>
  <si>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</si>
  <si>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</si>
  <si>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</si>
  <si>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</si>
  <si>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</si>
  <si>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</si>
  <si>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</si>
  <si>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</si>
  <si>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</si>
  <si>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</si>
  <si>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</si>
  <si>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</si>
  <si>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</si>
  <si>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</si>
  <si>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</si>
  <si>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</si>
  <si>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</si>
  <si>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</si>
  <si>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</si>
  <si>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</si>
  <si>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</si>
  <si>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</si>
  <si>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</si>
  <si>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</si>
  <si>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</si>
  <si>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</si>
  <si>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</si>
  <si>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</si>
  <si>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</si>
  <si>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</si>
  <si>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</si>
  <si>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</si>
  <si>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</si>
  <si>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</si>
  <si>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</si>
  <si>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</si>
  <si>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</si>
  <si>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</si>
  <si>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</si>
  <si>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</si>
  <si>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</si>
  <si>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</si>
  <si>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</si>
  <si>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</si>
  <si>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</si>
  <si>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</si>
  <si>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</si>
  <si>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</si>
  <si>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</si>
  <si>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</si>
  <si>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</si>
  <si>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</si>
  <si>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</si>
  <si>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</si>
  <si>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</si>
  <si>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</si>
  <si>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</si>
  <si>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</si>
  <si>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</si>
  <si>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</si>
  <si>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</si>
  <si>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</si>
  <si>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</si>
  <si>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</si>
  <si>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</si>
  <si>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</si>
  <si>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</si>
  <si>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</si>
  <si>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</si>
  <si>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</si>
  <si>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</si>
  <si>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</si>
  <si>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</si>
  <si>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</si>
  <si>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</si>
  <si>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</si>
  <si>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</si>
  <si>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</si>
  <si>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</si>
  <si>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</si>
  <si>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</si>
  <si>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</si>
  <si>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</si>
  <si>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</si>
  <si>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</si>
  <si>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</si>
  <si>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</si>
  <si>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</si>
  <si>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</si>
  <si>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</si>
  <si>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</si>
  <si>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</si>
  <si>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</si>
  <si>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</si>
  <si>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</si>
  <si>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</si>
  <si>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</si>
  <si>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</si>
  <si>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</si>
  <si>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</si>
  <si>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</si>
  <si>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</si>
  <si>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</si>
  <si>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</si>
  <si>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</si>
  <si>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</si>
  <si>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</si>
  <si>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</si>
  <si>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</si>
  <si>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</si>
  <si>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</si>
  <si>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</si>
  <si>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</si>
  <si>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</si>
  <si>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</si>
  <si>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</si>
  <si>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</si>
  <si>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</si>
  <si>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</si>
  <si>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</si>
  <si>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</si>
  <si>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</si>
  <si>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</si>
  <si>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</si>
  <si>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</si>
  <si>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</si>
  <si>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</si>
  <si>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</si>
  <si>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</si>
  <si>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</si>
  <si>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</si>
  <si>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</si>
  <si>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</si>
  <si>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</si>
  <si>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</si>
  <si>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</si>
  <si>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</si>
  <si>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</si>
  <si>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</si>
  <si>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</si>
  <si>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</si>
  <si>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</si>
  <si>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</si>
  <si>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</si>
  <si>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</si>
  <si>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</si>
  <si>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</si>
  <si>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</si>
  <si>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</si>
  <si>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</si>
  <si>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</si>
  <si>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</si>
  <si>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</si>
  <si>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</si>
  <si>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</si>
  <si>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</si>
  <si>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</si>
  <si>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</si>
  <si>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</si>
  <si>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</si>
  <si>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</si>
  <si>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</si>
  <si>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</si>
  <si>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</si>
  <si>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</si>
  <si>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</si>
  <si>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</si>
  <si>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</si>
  <si>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</si>
  <si>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</si>
  <si>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</si>
  <si>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</si>
  <si>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</si>
  <si>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</si>
  <si>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</si>
  <si>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</si>
  <si>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</si>
  <si>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</si>
  <si>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</si>
  <si>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</si>
  <si>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</si>
  <si>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</si>
  <si>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</si>
  <si>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</si>
  <si>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</si>
  <si>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</si>
  <si>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</si>
  <si>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</si>
  <si>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</si>
  <si>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</si>
  <si>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</si>
  <si>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</si>
  <si>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</si>
  <si>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</si>
  <si>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</si>
  <si>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</si>
  <si>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</si>
  <si>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</si>
  <si>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</si>
  <si>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</si>
  <si>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</si>
  <si>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</si>
  <si>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</si>
  <si>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</si>
  <si>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</si>
  <si>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</si>
  <si>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</si>
  <si>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</si>
  <si>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</si>
  <si>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</si>
  <si>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</si>
  <si>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</si>
  <si>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</si>
  <si>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</si>
  <si>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</si>
  <si>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</si>
  <si>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</si>
  <si>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</si>
  <si>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</si>
  <si>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</si>
  <si>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</si>
  <si>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</si>
  <si>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</si>
  <si>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</si>
  <si>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</si>
  <si>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</si>
  <si>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</si>
  <si>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</si>
  <si>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</si>
  <si>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</si>
  <si>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</si>
  <si>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</si>
  <si>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</si>
  <si>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</si>
  <si>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</si>
  <si>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</si>
  <si>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</si>
  <si>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</si>
  <si>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</si>
  <si>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</si>
  <si>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</si>
  <si>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</si>
  <si>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</si>
  <si>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</si>
  <si>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</si>
  <si>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</si>
  <si>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</si>
  <si>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</si>
  <si>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</si>
  <si>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</si>
  <si>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</si>
  <si>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</si>
  <si>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</si>
  <si>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</si>
  <si>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</si>
  <si>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</si>
  <si>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</si>
  <si>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</si>
  <si>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</si>
  <si>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</si>
  <si>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</si>
  <si>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</si>
  <si>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</si>
  <si>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</si>
  <si>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</si>
  <si>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</si>
  <si>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</si>
  <si>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</si>
  <si>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</si>
  <si>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</si>
  <si>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</si>
  <si>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</si>
  <si>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</si>
  <si>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</si>
  <si>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</si>
  <si>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</si>
  <si>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</si>
  <si>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</si>
  <si>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</si>
  <si>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</si>
  <si>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</si>
  <si>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</si>
  <si>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</si>
  <si>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</si>
  <si>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</si>
  <si>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</si>
  <si>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</si>
  <si>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</si>
  <si>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</si>
  <si>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</si>
  <si>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</si>
  <si>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</si>
  <si>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</si>
  <si>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</si>
  <si>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</si>
  <si>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</si>
  <si>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</si>
  <si>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</si>
  <si>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</si>
  <si>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</si>
  <si>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</si>
  <si>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</si>
  <si>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</si>
  <si>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</si>
  <si>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</si>
  <si>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</si>
  <si>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</si>
  <si>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</si>
  <si>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</si>
  <si>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</si>
  <si>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</si>
  <si>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</si>
  <si>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</si>
  <si>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</si>
  <si>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</si>
  <si>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</si>
  <si>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</si>
  <si>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</si>
  <si>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</si>
  <si>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</si>
  <si>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</si>
  <si>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</si>
  <si>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</si>
  <si>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</si>
  <si>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</si>
  <si>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</si>
  <si>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</si>
  <si>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</si>
  <si>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</si>
  <si>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</si>
  <si>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</si>
  <si>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</si>
  <si>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</si>
  <si>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</si>
  <si>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</si>
  <si>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</si>
  <si>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</si>
  <si>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</si>
  <si>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</si>
  <si>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</si>
  <si>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</si>
  <si>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</si>
  <si>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</si>
  <si>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</si>
  <si>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</si>
  <si>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</si>
  <si>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</si>
  <si>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</si>
  <si>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</si>
  <si>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</si>
  <si>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</si>
  <si>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</si>
  <si>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</si>
  <si>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</si>
  <si>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</si>
  <si>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</si>
  <si>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</si>
  <si>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</si>
  <si>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</si>
  <si>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</si>
  <si>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</si>
  <si>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</si>
  <si>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</si>
  <si>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</si>
  <si>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</si>
  <si>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</si>
  <si>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</si>
  <si>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</si>
  <si>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</si>
  <si>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</si>
  <si>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</si>
  <si>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</si>
  <si>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</si>
  <si>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</si>
  <si>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</si>
  <si>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</si>
  <si>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</si>
  <si>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</si>
  <si>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</si>
  <si>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</si>
  <si>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</si>
  <si>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</si>
  <si>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</si>
  <si>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</si>
  <si>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</si>
  <si>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</si>
  <si>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</si>
  <si>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</si>
  <si>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</si>
  <si>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</si>
  <si>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</si>
  <si>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</si>
  <si>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</si>
  <si>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</si>
  <si>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</si>
  <si>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</si>
  <si>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</si>
  <si>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</si>
  <si>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</si>
  <si>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</si>
  <si>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</si>
  <si>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</si>
  <si>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</si>
  <si>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</si>
  <si>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</si>
  <si>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</si>
  <si>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</si>
  <si>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</si>
  <si>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</si>
  <si>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</si>
  <si>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</si>
  <si>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</si>
  <si>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</si>
  <si>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</si>
  <si>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</si>
  <si>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</si>
  <si>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</si>
  <si>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</si>
  <si>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</si>
  <si>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</si>
  <si>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</si>
  <si>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</si>
  <si>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</si>
  <si>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</si>
  <si>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</si>
  <si>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</si>
  <si>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</si>
  <si>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</si>
  <si>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</si>
  <si>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</si>
  <si>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</si>
  <si>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</si>
  <si>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</si>
  <si>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</si>
  <si>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</si>
  <si>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</si>
  <si>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</si>
  <si>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</si>
  <si>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</si>
  <si>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</si>
  <si>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</si>
  <si>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</si>
  <si>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</si>
  <si>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</si>
  <si>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</si>
  <si>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</si>
  <si>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</si>
  <si>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</si>
  <si>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</si>
  <si>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</si>
  <si>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</si>
  <si>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</si>
  <si>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</si>
  <si>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</si>
  <si>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</si>
  <si>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</si>
  <si>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</si>
  <si>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</si>
  <si>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</si>
  <si>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</si>
  <si>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</si>
  <si>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</si>
  <si>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</si>
  <si>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</si>
  <si>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</si>
  <si>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</si>
  <si>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</si>
  <si>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</si>
  <si>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</si>
  <si>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</si>
  <si>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</si>
  <si>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</si>
  <si>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</si>
  <si>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</si>
  <si>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</si>
  <si>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</si>
  <si>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</si>
  <si>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</si>
  <si>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</si>
  <si>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</si>
  <si>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</si>
  <si>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</si>
  <si>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</si>
  <si>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</si>
  <si>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</si>
  <si>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</si>
  <si>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</si>
  <si>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</si>
  <si>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</si>
  <si>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2018 y al 31 de diciembre de 2019 (b)</t>
  </si>
  <si>
    <t>Del 1 de enero al 31 de diciembre de 2019 (b)</t>
  </si>
  <si>
    <t>MUNICIPIO DE 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</si>
</sst>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15" fillId="0" borderId="0" applyFont="0" applyFill="0" applyBorder="0" applyAlignment="0" applyProtection="0"/>
    <xf numFmtId="0" fontId="18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" fontId="16" fillId="0" borderId="13" xfId="0" applyNumberFormat="1" applyFont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43" fontId="1" fillId="0" borderId="13" xfId="1" applyFont="1" applyFill="1" applyBorder="1" applyProtection="1">
      <protection locked="0"/>
    </xf>
    <xf numFmtId="43" fontId="15" fillId="0" borderId="12" xfId="1" applyFont="1" applyFill="1" applyBorder="1" applyAlignment="1" applyProtection="1">
      <alignment vertical="center"/>
      <protection locked="0"/>
    </xf>
    <xf numFmtId="3" fontId="0" fillId="0" borderId="12" xfId="0" applyNumberFormat="1" applyFont="1" applyFill="1" applyBorder="1" applyProtection="1"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0" fillId="0" borderId="8" xfId="0" applyNumberFormat="1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0" fillId="4" borderId="13" xfId="4" applyFont="1" applyFill="1" applyBorder="1" applyAlignment="1" applyProtection="1">
      <alignment vertical="center"/>
      <protection locked="0"/>
    </xf>
    <xf numFmtId="43" fontId="15" fillId="4" borderId="13" xfId="4" applyFont="1" applyFill="1" applyBorder="1" applyAlignment="1" applyProtection="1">
      <alignment vertical="center"/>
      <protection locked="0"/>
    </xf>
    <xf numFmtId="43" fontId="15" fillId="0" borderId="13" xfId="4" applyFont="1" applyFill="1" applyBorder="1" applyAlignment="1" applyProtection="1">
      <alignment vertical="center"/>
      <protection locked="0"/>
    </xf>
    <xf numFmtId="43" fontId="15" fillId="0" borderId="13" xfId="4" applyFont="1" applyFill="1" applyBorder="1" applyAlignment="1" applyProtection="1">
      <alignment vertical="center"/>
      <protection locked="0"/>
    </xf>
    <xf numFmtId="43" fontId="0" fillId="0" borderId="13" xfId="4" applyFont="1" applyFill="1" applyBorder="1" applyAlignment="1" applyProtection="1">
      <alignment vertical="center"/>
      <protection locked="0"/>
    </xf>
    <xf numFmtId="43" fontId="15" fillId="0" borderId="13" xfId="4" applyFont="1" applyFill="1" applyBorder="1" applyAlignment="1" applyProtection="1">
      <alignment vertical="center"/>
      <protection locked="0"/>
    </xf>
    <xf numFmtId="43" fontId="15" fillId="0" borderId="13" xfId="4" applyFont="1" applyFill="1" applyBorder="1" applyAlignment="1" applyProtection="1">
      <alignment vertical="center"/>
      <protection locked="0"/>
    </xf>
    <xf numFmtId="43" fontId="15" fillId="0" borderId="13" xfId="4" applyFont="1" applyFill="1" applyBorder="1" applyAlignment="1" applyProtection="1">
      <alignment vertical="center"/>
      <protection locked="0"/>
    </xf>
    <xf numFmtId="43" fontId="0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0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0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0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vertical="center"/>
      <protection locked="0"/>
    </xf>
    <xf numFmtId="43" fontId="15" fillId="0" borderId="8" xfId="4" applyFont="1" applyFill="1" applyBorder="1" applyAlignment="1" applyProtection="1">
      <alignment horizontal="right" vertical="center"/>
      <protection locked="0"/>
    </xf>
    <xf numFmtId="43" fontId="15" fillId="0" borderId="8" xfId="4" applyFont="1" applyFill="1" applyBorder="1" applyAlignment="1" applyProtection="1">
      <alignment horizontal="right" vertical="center"/>
      <protection locked="0"/>
    </xf>
    <xf numFmtId="43" fontId="15" fillId="0" borderId="8" xfId="4" applyFont="1" applyFill="1" applyBorder="1" applyAlignment="1" applyProtection="1">
      <alignment horizontal="right" vertical="center"/>
      <protection locked="0"/>
    </xf>
    <xf numFmtId="43" fontId="15" fillId="0" borderId="8" xfId="4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6">
    <cellStyle name="Millares" xfId="1" builtinId="3"/>
    <cellStyle name="Millares 2" xfId="4"/>
    <cellStyle name="Millares 3" xfId="5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opLeftCell="A4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244" t="s">
        <v>829</v>
      </c>
      <c r="B1" s="245"/>
      <c r="C1" s="245"/>
      <c r="D1" s="245"/>
      <c r="E1" s="246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247" t="s">
        <v>3304</v>
      </c>
      <c r="D3" s="247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Gobierno del Estado de Guanajuato</v>
      </c>
    </row>
    <row r="7" spans="2:3" ht="14.25" x14ac:dyDescent="0.45">
      <c r="C7" t="str">
        <f>CONCATENATE(ENTE_PUBLICO," (a)")</f>
        <v>MUNICIPIO DE TIERRA BLANCA,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3135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3302</v>
      </c>
    </row>
    <row r="15" spans="2:3" ht="14.25" x14ac:dyDescent="0.45">
      <c r="C15" s="24">
        <v>4</v>
      </c>
    </row>
    <row r="16" spans="2:3" ht="14.25" x14ac:dyDescent="0.4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60" x14ac:dyDescent="0.2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76" zoomScale="80" zoomScaleNormal="80" workbookViewId="0">
      <selection activeCell="F81" sqref="F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260" t="s">
        <v>545</v>
      </c>
      <c r="B1" s="260"/>
      <c r="C1" s="260"/>
      <c r="D1" s="260"/>
      <c r="E1" s="260"/>
      <c r="F1" s="260"/>
    </row>
    <row r="2" spans="1:6" ht="14.25" x14ac:dyDescent="0.4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50"/>
    </row>
    <row r="3" spans="1:6" x14ac:dyDescent="0.25">
      <c r="A3" s="251" t="s">
        <v>117</v>
      </c>
      <c r="B3" s="252"/>
      <c r="C3" s="252"/>
      <c r="D3" s="252"/>
      <c r="E3" s="252"/>
      <c r="F3" s="253"/>
    </row>
    <row r="4" spans="1:6" ht="14.25" x14ac:dyDescent="0.45">
      <c r="A4" s="254" t="str">
        <f>PERIODO_INFORME</f>
        <v>Al 31 de diciembre de 2018 y al 31 de diciembre de 2019 (b)</v>
      </c>
      <c r="B4" s="255"/>
      <c r="C4" s="255"/>
      <c r="D4" s="255"/>
      <c r="E4" s="255"/>
      <c r="F4" s="256"/>
    </row>
    <row r="5" spans="1:6" ht="14.25" x14ac:dyDescent="0.45">
      <c r="A5" s="257" t="s">
        <v>118</v>
      </c>
      <c r="B5" s="258"/>
      <c r="C5" s="258"/>
      <c r="D5" s="258"/>
      <c r="E5" s="258"/>
      <c r="F5" s="259"/>
    </row>
    <row r="6" spans="1:6" s="3" customFormat="1" ht="28.5" x14ac:dyDescent="0.45">
      <c r="A6" s="131" t="s">
        <v>3284</v>
      </c>
      <c r="B6" s="132" t="str">
        <f>ANIO</f>
        <v>2019 (d)</v>
      </c>
      <c r="C6" s="129" t="str">
        <f>ULTIMO</f>
        <v>31 de diciembre de 2018 (e)</v>
      </c>
      <c r="D6" s="133" t="s">
        <v>0</v>
      </c>
      <c r="E6" s="132" t="str">
        <f>ANIO</f>
        <v>2019 (d)</v>
      </c>
      <c r="F6" s="129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59">
        <f>SUM(B10:B16)</f>
        <v>22527699.109999999</v>
      </c>
      <c r="C9" s="159">
        <f>SUM(C10:C16)</f>
        <v>8056615.0299999993</v>
      </c>
      <c r="D9" s="100" t="s">
        <v>54</v>
      </c>
      <c r="E9" s="159">
        <f>SUM(E10:E18)</f>
        <v>8120676.46</v>
      </c>
      <c r="F9" s="159">
        <f>SUM(F10:F18)</f>
        <v>8084673.3300000001</v>
      </c>
    </row>
    <row r="10" spans="1:6" x14ac:dyDescent="0.25">
      <c r="A10" s="96" t="s">
        <v>4</v>
      </c>
      <c r="B10" s="159">
        <v>18336015.390000001</v>
      </c>
      <c r="C10" s="159">
        <v>5174565.71</v>
      </c>
      <c r="D10" s="101" t="s">
        <v>55</v>
      </c>
      <c r="E10" s="159">
        <v>2431624.86</v>
      </c>
      <c r="F10" s="159">
        <v>156391.12</v>
      </c>
    </row>
    <row r="11" spans="1:6" x14ac:dyDescent="0.25">
      <c r="A11" s="96" t="s">
        <v>5</v>
      </c>
      <c r="B11" s="159">
        <v>260549.09</v>
      </c>
      <c r="C11" s="159">
        <v>1719344.59</v>
      </c>
      <c r="D11" s="101" t="s">
        <v>56</v>
      </c>
      <c r="E11" s="159">
        <v>1001957.54</v>
      </c>
      <c r="F11" s="159">
        <v>147374.24</v>
      </c>
    </row>
    <row r="12" spans="1:6" x14ac:dyDescent="0.25">
      <c r="A12" s="96" t="s">
        <v>6</v>
      </c>
      <c r="B12" s="159"/>
      <c r="C12" s="159"/>
      <c r="D12" s="101" t="s">
        <v>57</v>
      </c>
      <c r="E12" s="159">
        <v>1424637.63</v>
      </c>
      <c r="F12" s="159">
        <v>3353852.7</v>
      </c>
    </row>
    <row r="13" spans="1:6" x14ac:dyDescent="0.25">
      <c r="A13" s="96" t="s">
        <v>7</v>
      </c>
      <c r="B13" s="159">
        <v>3931134.63</v>
      </c>
      <c r="C13" s="159">
        <v>1162704.73</v>
      </c>
      <c r="D13" s="101" t="s">
        <v>58</v>
      </c>
      <c r="E13" s="159"/>
      <c r="F13" s="159"/>
    </row>
    <row r="14" spans="1:6" x14ac:dyDescent="0.25">
      <c r="A14" s="96" t="s">
        <v>8</v>
      </c>
      <c r="B14" s="159"/>
      <c r="C14" s="159"/>
      <c r="D14" s="101" t="s">
        <v>59</v>
      </c>
      <c r="E14" s="159">
        <v>897944.36</v>
      </c>
      <c r="F14" s="159">
        <v>1842741.24</v>
      </c>
    </row>
    <row r="15" spans="1:6" x14ac:dyDescent="0.25">
      <c r="A15" s="96" t="s">
        <v>9</v>
      </c>
      <c r="B15" s="147"/>
      <c r="C15" s="147"/>
      <c r="D15" s="101" t="s">
        <v>60</v>
      </c>
      <c r="E15" s="159"/>
      <c r="F15" s="159"/>
    </row>
    <row r="16" spans="1:6" x14ac:dyDescent="0.25">
      <c r="A16" s="96" t="s">
        <v>10</v>
      </c>
      <c r="B16" s="147"/>
      <c r="C16" s="147"/>
      <c r="D16" s="101" t="s">
        <v>61</v>
      </c>
      <c r="E16" s="159">
        <v>623850.75</v>
      </c>
      <c r="F16" s="159">
        <v>674201.54</v>
      </c>
    </row>
    <row r="17" spans="1:6" x14ac:dyDescent="0.25">
      <c r="A17" s="95" t="s">
        <v>11</v>
      </c>
      <c r="B17" s="159">
        <f>SUM(B18:B24)</f>
        <v>1597286.27</v>
      </c>
      <c r="C17" s="159">
        <f>SUM(C18:C24)</f>
        <v>800110.6100000001</v>
      </c>
      <c r="D17" s="101" t="s">
        <v>62</v>
      </c>
      <c r="E17" s="159"/>
      <c r="F17" s="159"/>
    </row>
    <row r="18" spans="1:6" x14ac:dyDescent="0.25">
      <c r="A18" s="97" t="s">
        <v>12</v>
      </c>
      <c r="B18" s="159"/>
      <c r="C18" s="159"/>
      <c r="D18" s="101" t="s">
        <v>63</v>
      </c>
      <c r="E18" s="159">
        <v>1740661.32</v>
      </c>
      <c r="F18" s="159">
        <v>1910112.49</v>
      </c>
    </row>
    <row r="19" spans="1:6" x14ac:dyDescent="0.25">
      <c r="A19" s="97" t="s">
        <v>13</v>
      </c>
      <c r="B19" s="159">
        <v>434717.95</v>
      </c>
      <c r="C19" s="159">
        <v>994793.05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59">
        <v>24200</v>
      </c>
      <c r="C20" s="159">
        <v>0</v>
      </c>
      <c r="D20" s="101" t="s">
        <v>65</v>
      </c>
      <c r="E20" s="60"/>
      <c r="F20" s="60"/>
    </row>
    <row r="21" spans="1:6" x14ac:dyDescent="0.25">
      <c r="A21" s="97" t="s">
        <v>15</v>
      </c>
      <c r="B21" s="159"/>
      <c r="C21" s="159"/>
      <c r="D21" s="101" t="s">
        <v>66</v>
      </c>
      <c r="E21" s="60"/>
      <c r="F21" s="60"/>
    </row>
    <row r="22" spans="1:6" x14ac:dyDescent="0.25">
      <c r="A22" s="97" t="s">
        <v>16</v>
      </c>
      <c r="B22" s="159"/>
      <c r="C22" s="159"/>
      <c r="D22" s="101" t="s">
        <v>67</v>
      </c>
      <c r="E22" s="60"/>
      <c r="F22" s="60"/>
    </row>
    <row r="23" spans="1:6" x14ac:dyDescent="0.25">
      <c r="A23" s="97" t="s">
        <v>17</v>
      </c>
      <c r="B23" s="159"/>
      <c r="C23" s="159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59">
        <v>1138368.32</v>
      </c>
      <c r="C24" s="159">
        <v>-194682.44</v>
      </c>
      <c r="D24" s="101" t="s">
        <v>69</v>
      </c>
      <c r="E24" s="60"/>
      <c r="F24" s="60"/>
    </row>
    <row r="25" spans="1:6" x14ac:dyDescent="0.25">
      <c r="A25" s="95" t="s">
        <v>19</v>
      </c>
      <c r="B25" s="159">
        <f>SUM(B26:B30)</f>
        <v>6427362.5199999996</v>
      </c>
      <c r="C25" s="159">
        <f>SUM(C26:C30)</f>
        <v>1527138.22</v>
      </c>
      <c r="D25" s="101" t="s">
        <v>70</v>
      </c>
      <c r="E25" s="60"/>
      <c r="F25" s="60"/>
    </row>
    <row r="26" spans="1:6" x14ac:dyDescent="0.25">
      <c r="A26" s="97" t="s">
        <v>20</v>
      </c>
      <c r="B26" s="159">
        <v>107800</v>
      </c>
      <c r="C26" s="159">
        <v>107800</v>
      </c>
      <c r="D26" s="100" t="s">
        <v>71</v>
      </c>
      <c r="E26" s="60"/>
      <c r="F26" s="60"/>
    </row>
    <row r="27" spans="1:6" x14ac:dyDescent="0.25">
      <c r="A27" s="97" t="s">
        <v>21</v>
      </c>
      <c r="B27" s="159"/>
      <c r="C27" s="159"/>
      <c r="D27" s="100" t="s">
        <v>72</v>
      </c>
      <c r="E27" s="159">
        <f>SUM(E28:E30)</f>
        <v>3000000</v>
      </c>
      <c r="F27" s="159">
        <f>SUM(F28:F30)</f>
        <v>2500000</v>
      </c>
    </row>
    <row r="28" spans="1:6" x14ac:dyDescent="0.25">
      <c r="A28" s="97" t="s">
        <v>22</v>
      </c>
      <c r="B28" s="159"/>
      <c r="C28" s="159"/>
      <c r="D28" s="101" t="s">
        <v>73</v>
      </c>
      <c r="E28" s="60"/>
      <c r="F28" s="60"/>
    </row>
    <row r="29" spans="1:6" x14ac:dyDescent="0.25">
      <c r="A29" s="97" t="s">
        <v>23</v>
      </c>
      <c r="B29" s="159">
        <v>6319562.5199999996</v>
      </c>
      <c r="C29" s="159">
        <v>1419338.22</v>
      </c>
      <c r="D29" s="101" t="s">
        <v>74</v>
      </c>
      <c r="E29" s="60"/>
      <c r="F29" s="60"/>
    </row>
    <row r="30" spans="1:6" x14ac:dyDescent="0.25">
      <c r="A30" s="97" t="s">
        <v>24</v>
      </c>
      <c r="B30" s="159"/>
      <c r="C30" s="159"/>
      <c r="D30" s="101" t="s">
        <v>75</v>
      </c>
      <c r="E30" s="159">
        <v>3000000</v>
      </c>
      <c r="F30" s="159">
        <v>2500000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48">
        <v>17550</v>
      </c>
      <c r="C37" s="148">
        <v>17550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9">
        <f>B9+B17+B25+B31+B38+B41+B37</f>
        <v>30569897.899999999</v>
      </c>
      <c r="C47" s="149">
        <f>C9+C17+C25+C31+C38+C41+C37</f>
        <v>10401413.859999999</v>
      </c>
      <c r="D47" s="99" t="s">
        <v>91</v>
      </c>
      <c r="E47" s="160">
        <f>E9+E19+E23+E26+E27+E31+E38+E42</f>
        <v>11120676.460000001</v>
      </c>
      <c r="F47" s="160">
        <f>F9+F19+F23+F26+F27+F31+F38+F42</f>
        <v>10584673.33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8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148">
        <v>18236.63</v>
      </c>
      <c r="C51" s="148">
        <v>18236.63</v>
      </c>
      <c r="D51" s="100" t="s">
        <v>94</v>
      </c>
      <c r="E51" s="60"/>
      <c r="F51" s="60"/>
    </row>
    <row r="52" spans="1:6" x14ac:dyDescent="0.25">
      <c r="A52" s="95" t="s">
        <v>43</v>
      </c>
      <c r="B52" s="159">
        <v>293312968.49000001</v>
      </c>
      <c r="C52" s="159">
        <v>281922345.44</v>
      </c>
      <c r="D52" s="100" t="s">
        <v>95</v>
      </c>
      <c r="E52" s="148">
        <v>186050</v>
      </c>
      <c r="F52" s="148">
        <v>186050</v>
      </c>
    </row>
    <row r="53" spans="1:6" x14ac:dyDescent="0.25">
      <c r="A53" s="95" t="s">
        <v>44</v>
      </c>
      <c r="B53" s="159">
        <v>20095283.489999998</v>
      </c>
      <c r="C53" s="159">
        <v>19703233.620000001</v>
      </c>
      <c r="D53" s="100" t="s">
        <v>96</v>
      </c>
      <c r="E53" s="148">
        <v>0</v>
      </c>
      <c r="F53" s="148">
        <v>0</v>
      </c>
    </row>
    <row r="54" spans="1:6" x14ac:dyDescent="0.25">
      <c r="A54" s="95" t="s">
        <v>45</v>
      </c>
      <c r="B54" s="159">
        <v>387224.3</v>
      </c>
      <c r="C54" s="159">
        <v>387224.3</v>
      </c>
      <c r="D54" s="100" t="s">
        <v>97</v>
      </c>
      <c r="E54" s="148">
        <v>-32990.559999999998</v>
      </c>
      <c r="F54" s="148">
        <v>-32990.559999999998</v>
      </c>
    </row>
    <row r="55" spans="1:6" x14ac:dyDescent="0.25">
      <c r="A55" s="95" t="s">
        <v>46</v>
      </c>
      <c r="B55" s="159">
        <v>-7804851.25</v>
      </c>
      <c r="C55" s="159">
        <v>-7270784.0099999998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59">
        <v>12411580.1</v>
      </c>
      <c r="C56" s="159">
        <v>11832712.1</v>
      </c>
      <c r="D56" s="54"/>
      <c r="E56" s="54"/>
      <c r="F56" s="54"/>
    </row>
    <row r="57" spans="1:6" x14ac:dyDescent="0.25">
      <c r="A57" s="95" t="s">
        <v>48</v>
      </c>
      <c r="B57" s="159">
        <v>0</v>
      </c>
      <c r="C57" s="159">
        <v>0</v>
      </c>
      <c r="D57" s="99" t="s">
        <v>99</v>
      </c>
      <c r="E57" s="160">
        <f>SUM(E50:E55)</f>
        <v>153059.44</v>
      </c>
      <c r="F57" s="160">
        <f>SUM(F50:F55)</f>
        <v>153059.44</v>
      </c>
    </row>
    <row r="58" spans="1:6" x14ac:dyDescent="0.25">
      <c r="A58" s="95" t="s">
        <v>49</v>
      </c>
      <c r="B58" s="159">
        <v>0</v>
      </c>
      <c r="C58" s="159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60">
        <f>E57+E47</f>
        <v>11273735.9</v>
      </c>
      <c r="F59" s="160">
        <f>F57+F47</f>
        <v>10737732.77</v>
      </c>
    </row>
    <row r="60" spans="1:6" x14ac:dyDescent="0.25">
      <c r="A60" s="55" t="s">
        <v>50</v>
      </c>
      <c r="B60" s="160">
        <f>SUM(B50:B58)</f>
        <v>318420441.76000005</v>
      </c>
      <c r="C60" s="160">
        <f>SUM(C50:C58)</f>
        <v>306592968.08000004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60">
        <f>B47+B60</f>
        <v>348990339.66000003</v>
      </c>
      <c r="C62" s="160">
        <f>C47+C60</f>
        <v>316994381.94000006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59">
        <f>SUM(E64:E66)</f>
        <v>18704088.579999998</v>
      </c>
      <c r="F63" s="159">
        <f>SUM(F64:F66)</f>
        <v>18663052.469999999</v>
      </c>
    </row>
    <row r="64" spans="1:6" x14ac:dyDescent="0.25">
      <c r="A64" s="54"/>
      <c r="B64" s="54"/>
      <c r="C64" s="54"/>
      <c r="D64" s="103" t="s">
        <v>103</v>
      </c>
      <c r="E64" s="159">
        <v>18583052.469999999</v>
      </c>
      <c r="F64" s="159">
        <v>18583052.469999999</v>
      </c>
    </row>
    <row r="65" spans="1:6" x14ac:dyDescent="0.25">
      <c r="A65" s="54"/>
      <c r="B65" s="54"/>
      <c r="C65" s="54"/>
      <c r="D65" s="41" t="s">
        <v>104</v>
      </c>
      <c r="E65" s="159">
        <v>121036.11</v>
      </c>
      <c r="F65" s="159">
        <v>80000</v>
      </c>
    </row>
    <row r="66" spans="1:6" x14ac:dyDescent="0.25">
      <c r="A66" s="54"/>
      <c r="B66" s="54"/>
      <c r="C66" s="54"/>
      <c r="D66" s="103" t="s">
        <v>105</v>
      </c>
      <c r="E66" s="159">
        <v>0</v>
      </c>
      <c r="F66" s="159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59">
        <f>SUM(E69:E73)</f>
        <v>319012515.18000001</v>
      </c>
      <c r="F68" s="159">
        <f>SUM(F69:F73)</f>
        <v>287593596.69999999</v>
      </c>
    </row>
    <row r="69" spans="1:6" x14ac:dyDescent="0.25">
      <c r="A69" s="12"/>
      <c r="B69" s="54"/>
      <c r="C69" s="54"/>
      <c r="D69" s="103" t="s">
        <v>107</v>
      </c>
      <c r="E69" s="159">
        <v>31508530.370000001</v>
      </c>
      <c r="F69" s="159">
        <v>24070929.940000001</v>
      </c>
    </row>
    <row r="70" spans="1:6" x14ac:dyDescent="0.25">
      <c r="A70" s="12"/>
      <c r="B70" s="54"/>
      <c r="C70" s="54"/>
      <c r="D70" s="103" t="s">
        <v>108</v>
      </c>
      <c r="E70" s="159">
        <v>287503984.81</v>
      </c>
      <c r="F70" s="159">
        <v>263522666.75999999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60">
        <f>E63+E68+E75</f>
        <v>337716603.75999999</v>
      </c>
      <c r="F79" s="160">
        <f>F63+F68+F75</f>
        <v>306256649.16999996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60">
        <f>E59+E79</f>
        <v>348990339.65999997</v>
      </c>
      <c r="F81" s="160">
        <f>F59+F79</f>
        <v>316994381.93999994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22527699.109999999</v>
      </c>
      <c r="Q4" s="18">
        <f>'Formato 1'!C9</f>
        <v>8056615.0299999993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18336015.390000001</v>
      </c>
      <c r="Q5" s="18">
        <f>'Formato 1'!C10</f>
        <v>5174565.71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260549.09</v>
      </c>
      <c r="Q6" s="18">
        <f>'Formato 1'!C11</f>
        <v>1719344.59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3931134.63</v>
      </c>
      <c r="Q8" s="18">
        <f>'Formato 1'!C13</f>
        <v>1162704.73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1597286.27</v>
      </c>
      <c r="Q12" s="18">
        <f>'Formato 1'!C17</f>
        <v>800110.6100000001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434717.95</v>
      </c>
      <c r="Q14" s="18">
        <f>'Formato 1'!C19</f>
        <v>994793.05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24200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1138368.32</v>
      </c>
      <c r="Q19" s="18">
        <f>'Formato 1'!C24</f>
        <v>-194682.44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6427362.5199999996</v>
      </c>
      <c r="Q20" s="18">
        <f>'Formato 1'!C25</f>
        <v>1527138.22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6319562.5199999996</v>
      </c>
      <c r="Q24" s="18">
        <f>'Formato 1'!C29</f>
        <v>1419338.22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30569897.899999999</v>
      </c>
      <c r="Q42" s="18">
        <f>'Formato 1'!C47</f>
        <v>10401413.859999999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293312968.49000001</v>
      </c>
      <c r="Q46">
        <f>'Formato 1'!C52</f>
        <v>281922345.44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20095283.489999998</v>
      </c>
      <c r="Q47">
        <f>'Formato 1'!C53</f>
        <v>19703233.620000001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-7804851.25</v>
      </c>
      <c r="Q49">
        <f>'Formato 1'!C55</f>
        <v>-7270784.0099999998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12411580.1</v>
      </c>
      <c r="Q50">
        <f>'Formato 1'!C56</f>
        <v>11832712.1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318420441.76000005</v>
      </c>
      <c r="Q53">
        <f>'Formato 1'!C60</f>
        <v>306592968.08000004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348990339.66000003</v>
      </c>
      <c r="Q54">
        <f>'Formato 1'!C62</f>
        <v>316994381.94000006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8120676.46</v>
      </c>
      <c r="Q57">
        <f>'Formato 1'!F9</f>
        <v>8084673.3300000001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2431624.86</v>
      </c>
      <c r="Q58">
        <f>'Formato 1'!F10</f>
        <v>156391.12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1001957.54</v>
      </c>
      <c r="Q59">
        <f>'Formato 1'!F11</f>
        <v>147374.24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1424637.63</v>
      </c>
      <c r="Q60">
        <f>'Formato 1'!F12</f>
        <v>3353852.7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897944.36</v>
      </c>
      <c r="Q62">
        <f>'Formato 1'!F14</f>
        <v>1842741.24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623850.75</v>
      </c>
      <c r="Q64">
        <f>'Formato 1'!F16</f>
        <v>674201.54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1740661.32</v>
      </c>
      <c r="Q66">
        <f>'Formato 1'!F18</f>
        <v>1910112.49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3000000</v>
      </c>
      <c r="Q76">
        <f>'Formato 1'!F27</f>
        <v>2500000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3000000</v>
      </c>
      <c r="Q79">
        <f>'Formato 1'!F30</f>
        <v>2500000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11120676.460000001</v>
      </c>
      <c r="Q95">
        <f>'Formato 1'!F47</f>
        <v>10584673.33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-32990.559999999998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153059.44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11273735.9</v>
      </c>
      <c r="Q104">
        <f>'Formato 1'!F59</f>
        <v>10737732.77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18663052.469999999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80000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319012515.18000001</v>
      </c>
      <c r="Q110">
        <f>'Formato 1'!F68</f>
        <v>287593596.69999999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31508530.370000001</v>
      </c>
      <c r="Q111">
        <f>'Formato 1'!F69</f>
        <v>24070929.940000001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287503984.81</v>
      </c>
      <c r="Q112">
        <f>'Formato 1'!F70</f>
        <v>263522666.75999999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337716603.75999999</v>
      </c>
      <c r="Q119">
        <f>'Formato 1'!F79</f>
        <v>306256649.16999996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348990339.65999997</v>
      </c>
      <c r="Q120">
        <f>'Formato 1'!F81</f>
        <v>316994381.93999994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31" zoomScale="60" zoomScaleNormal="60" workbookViewId="0">
      <selection activeCell="B42" sqref="B42:F44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262" t="s">
        <v>544</v>
      </c>
      <c r="B1" s="262"/>
      <c r="C1" s="262"/>
      <c r="D1" s="262"/>
      <c r="E1" s="262"/>
      <c r="F1" s="262"/>
      <c r="G1" s="262"/>
      <c r="H1" s="262"/>
    </row>
    <row r="2" spans="1:9" ht="14.25" x14ac:dyDescent="0.4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49"/>
      <c r="H2" s="250"/>
    </row>
    <row r="3" spans="1:9" x14ac:dyDescent="0.25">
      <c r="A3" s="251" t="s">
        <v>120</v>
      </c>
      <c r="B3" s="252"/>
      <c r="C3" s="252"/>
      <c r="D3" s="252"/>
      <c r="E3" s="252"/>
      <c r="F3" s="252"/>
      <c r="G3" s="252"/>
      <c r="H3" s="253"/>
    </row>
    <row r="4" spans="1:9" ht="14.25" x14ac:dyDescent="0.45">
      <c r="A4" s="254" t="str">
        <f>PERIODO_INFORME</f>
        <v>Al 31 de diciembre de 2018 y al 31 de diciembre de 2019 (b)</v>
      </c>
      <c r="B4" s="255"/>
      <c r="C4" s="255"/>
      <c r="D4" s="255"/>
      <c r="E4" s="255"/>
      <c r="F4" s="255"/>
      <c r="G4" s="255"/>
      <c r="H4" s="256"/>
    </row>
    <row r="5" spans="1:9" ht="14.25" x14ac:dyDescent="0.45">
      <c r="A5" s="257" t="s">
        <v>118</v>
      </c>
      <c r="B5" s="258"/>
      <c r="C5" s="258"/>
      <c r="D5" s="258"/>
      <c r="E5" s="258"/>
      <c r="F5" s="258"/>
      <c r="G5" s="258"/>
      <c r="H5" s="259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186050</v>
      </c>
      <c r="D8" s="61">
        <f t="shared" si="0"/>
        <v>0</v>
      </c>
      <c r="E8" s="61">
        <f t="shared" si="0"/>
        <v>0</v>
      </c>
      <c r="F8" s="61">
        <f t="shared" si="0"/>
        <v>372100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186050</v>
      </c>
      <c r="C13" s="60">
        <f t="shared" ref="C13:H13" si="2">SUM(C14:C16)</f>
        <v>186050</v>
      </c>
      <c r="D13" s="60">
        <f t="shared" si="2"/>
        <v>0</v>
      </c>
      <c r="E13" s="60">
        <f t="shared" si="2"/>
        <v>0</v>
      </c>
      <c r="F13" s="60">
        <f t="shared" si="2"/>
        <v>372100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148">
        <v>186050</v>
      </c>
      <c r="C14" s="148">
        <v>186050</v>
      </c>
      <c r="D14" s="147"/>
      <c r="E14" s="147"/>
      <c r="F14" s="147">
        <f>B14+C14-D14+E14</f>
        <v>372100</v>
      </c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/>
      <c r="C18" s="130"/>
      <c r="D18" s="130"/>
      <c r="E18" s="130"/>
      <c r="F18" s="61"/>
      <c r="G18" s="130"/>
      <c r="H18" s="130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186050</v>
      </c>
      <c r="C20" s="61">
        <f t="shared" ref="C20:H20" si="3">C8+C18</f>
        <v>186050</v>
      </c>
      <c r="D20" s="61">
        <f t="shared" si="3"/>
        <v>0</v>
      </c>
      <c r="E20" s="61">
        <f t="shared" si="3"/>
        <v>0</v>
      </c>
      <c r="F20" s="61">
        <f t="shared" si="3"/>
        <v>372100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261" t="s">
        <v>3300</v>
      </c>
      <c r="B33" s="261"/>
      <c r="C33" s="261"/>
      <c r="D33" s="261"/>
      <c r="E33" s="261"/>
      <c r="F33" s="261"/>
      <c r="G33" s="261"/>
      <c r="H33" s="261"/>
    </row>
    <row r="34" spans="1:8" ht="12" customHeight="1" x14ac:dyDescent="0.25">
      <c r="A34" s="261"/>
      <c r="B34" s="261"/>
      <c r="C34" s="261"/>
      <c r="D34" s="261"/>
      <c r="E34" s="261"/>
      <c r="F34" s="261"/>
      <c r="G34" s="261"/>
      <c r="H34" s="261"/>
    </row>
    <row r="35" spans="1:8" ht="12" customHeight="1" x14ac:dyDescent="0.25">
      <c r="A35" s="261"/>
      <c r="B35" s="261"/>
      <c r="C35" s="261"/>
      <c r="D35" s="261"/>
      <c r="E35" s="261"/>
      <c r="F35" s="261"/>
      <c r="G35" s="261"/>
      <c r="H35" s="261"/>
    </row>
    <row r="36" spans="1:8" ht="12" customHeight="1" x14ac:dyDescent="0.25">
      <c r="A36" s="261"/>
      <c r="B36" s="261"/>
      <c r="C36" s="261"/>
      <c r="D36" s="261"/>
      <c r="E36" s="261"/>
      <c r="F36" s="261"/>
      <c r="G36" s="261"/>
      <c r="H36" s="261"/>
    </row>
    <row r="37" spans="1:8" ht="12" customHeight="1" x14ac:dyDescent="0.25">
      <c r="A37" s="261"/>
      <c r="B37" s="261"/>
      <c r="C37" s="261"/>
      <c r="D37" s="261"/>
      <c r="E37" s="261"/>
      <c r="F37" s="261"/>
      <c r="G37" s="261"/>
      <c r="H37" s="261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D6" sqref="D6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260" t="s">
        <v>543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111"/>
    </row>
    <row r="2" spans="1:12" ht="14.25" x14ac:dyDescent="0.4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</row>
    <row r="3" spans="1:12" x14ac:dyDescent="0.25">
      <c r="A3" s="251" t="s">
        <v>146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</row>
    <row r="4" spans="1:12" ht="14.25" x14ac:dyDescent="0.45">
      <c r="A4" s="254" t="str">
        <f>TRIMESTRE</f>
        <v>Del 1 de enero al 31 de diciembre de 2019 (b)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2" ht="14.25" x14ac:dyDescent="0.45">
      <c r="A5" s="251" t="s">
        <v>118</v>
      </c>
      <c r="B5" s="252"/>
      <c r="C5" s="252"/>
      <c r="D5" s="252"/>
      <c r="E5" s="252"/>
      <c r="F5" s="252"/>
      <c r="G5" s="252"/>
      <c r="H5" s="252"/>
      <c r="I5" s="252"/>
      <c r="J5" s="252"/>
      <c r="K5" s="25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2019 (k)</v>
      </c>
      <c r="J6" s="129" t="str">
        <f>MONTO2</f>
        <v>Monto pagado de la inversión actualizado al 31 de diciembre de 2019 (l)</v>
      </c>
      <c r="K6" s="129" t="str">
        <f>SALDO_PENDIENTE</f>
        <v>Saldo pendiente por pagar de la inversión al 31 de diciembre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73" zoomScale="80" zoomScaleNormal="80" workbookViewId="0">
      <selection activeCell="C66" sqref="C6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260" t="s">
        <v>542</v>
      </c>
      <c r="B1" s="260"/>
      <c r="C1" s="260"/>
      <c r="D1" s="260"/>
      <c r="E1" s="111"/>
      <c r="F1" s="111"/>
      <c r="G1" s="111"/>
      <c r="H1" s="111"/>
      <c r="I1" s="111"/>
      <c r="J1" s="111"/>
      <c r="K1" s="111"/>
    </row>
    <row r="2" spans="1:11" ht="14.25" x14ac:dyDescent="0.45">
      <c r="A2" s="248" t="str">
        <f>ENTE_PUBLICO_A</f>
        <v>MUNICIPIO DE TIERRA BLANCA, Gobierno del Estado de Guanajuato (a)</v>
      </c>
      <c r="B2" s="249"/>
      <c r="C2" s="249"/>
      <c r="D2" s="250"/>
    </row>
    <row r="3" spans="1:11" ht="14.25" x14ac:dyDescent="0.45">
      <c r="A3" s="251" t="s">
        <v>166</v>
      </c>
      <c r="B3" s="252"/>
      <c r="C3" s="252"/>
      <c r="D3" s="253"/>
    </row>
    <row r="4" spans="1:11" ht="14.25" x14ac:dyDescent="0.45">
      <c r="A4" s="254" t="str">
        <f>TRIMESTRE</f>
        <v>Del 1 de enero al 31 de diciembre de 2019 (b)</v>
      </c>
      <c r="B4" s="255"/>
      <c r="C4" s="255"/>
      <c r="D4" s="256"/>
    </row>
    <row r="5" spans="1:11" ht="14.25" x14ac:dyDescent="0.45">
      <c r="A5" s="257" t="s">
        <v>118</v>
      </c>
      <c r="B5" s="258"/>
      <c r="C5" s="258"/>
      <c r="D5" s="259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61">
        <f>SUM(B9:B11)</f>
        <v>88210940</v>
      </c>
      <c r="C8" s="161">
        <f>SUM(C9:C11)</f>
        <v>108830393.91</v>
      </c>
      <c r="D8" s="161">
        <f>SUM(D9:D11)</f>
        <v>108830393.91</v>
      </c>
    </row>
    <row r="9" spans="1:11" x14ac:dyDescent="0.25">
      <c r="A9" s="53" t="s">
        <v>169</v>
      </c>
      <c r="B9" s="150">
        <v>52510940</v>
      </c>
      <c r="C9" s="150">
        <v>59195585.07</v>
      </c>
      <c r="D9" s="150">
        <v>59195585.07</v>
      </c>
    </row>
    <row r="10" spans="1:11" x14ac:dyDescent="0.25">
      <c r="A10" s="53" t="s">
        <v>170</v>
      </c>
      <c r="B10" s="150">
        <v>35700000</v>
      </c>
      <c r="C10" s="150">
        <v>49634808.840000004</v>
      </c>
      <c r="D10" s="150">
        <v>49634808.840000004</v>
      </c>
    </row>
    <row r="11" spans="1:11" x14ac:dyDescent="0.25">
      <c r="A11" s="53" t="s">
        <v>171</v>
      </c>
      <c r="B11" s="23">
        <f>B44</f>
        <v>0</v>
      </c>
      <c r="C11" s="23">
        <f t="shared" ref="C11" si="0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61">
        <f>SUM(B14:B15)</f>
        <v>88210940</v>
      </c>
      <c r="C13" s="161">
        <f t="shared" ref="C13:D13" si="1">SUM(C14:C15)</f>
        <v>92841481.25</v>
      </c>
      <c r="D13" s="161">
        <f t="shared" si="1"/>
        <v>88341889.460000008</v>
      </c>
    </row>
    <row r="14" spans="1:11" x14ac:dyDescent="0.25">
      <c r="A14" s="53" t="s">
        <v>172</v>
      </c>
      <c r="B14" s="150">
        <v>52510940</v>
      </c>
      <c r="C14" s="150">
        <v>61163429.579999998</v>
      </c>
      <c r="D14" s="150">
        <v>57860363.460000001</v>
      </c>
    </row>
    <row r="15" spans="1:11" x14ac:dyDescent="0.25">
      <c r="A15" s="53" t="s">
        <v>173</v>
      </c>
      <c r="B15" s="150">
        <v>35700000</v>
      </c>
      <c r="C15" s="150">
        <v>31678051.670000002</v>
      </c>
      <c r="D15" s="150">
        <v>30481526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160">
        <f>C8-C13+C17</f>
        <v>15988912.659999996</v>
      </c>
      <c r="D21" s="160">
        <f>D8-D13+D17</f>
        <v>20488504.449999988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3">C21-C11</f>
        <v>15988912.659999996</v>
      </c>
      <c r="D23" s="40">
        <f t="shared" si="3"/>
        <v>20488504.449999988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4">C23-C17</f>
        <v>15988912.659999996</v>
      </c>
      <c r="D25" s="40">
        <f>D23-D17</f>
        <v>20488504.449999988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5">C30+C31</f>
        <v>0</v>
      </c>
      <c r="D29" s="61">
        <f t="shared" si="5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160">
        <f t="shared" ref="C33:D33" si="6">C25+C29</f>
        <v>15988912.659999996</v>
      </c>
      <c r="D33" s="160">
        <f t="shared" si="6"/>
        <v>20488504.449999988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7">C38+C39</f>
        <v>0</v>
      </c>
      <c r="D37" s="61">
        <f t="shared" si="7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8">C41+C42</f>
        <v>0</v>
      </c>
      <c r="D40" s="61">
        <f t="shared" si="8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9">C37-C40</f>
        <v>0</v>
      </c>
      <c r="D44" s="61">
        <f t="shared" si="9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62">
        <v>52510940</v>
      </c>
      <c r="C48" s="162">
        <v>59195585.07</v>
      </c>
      <c r="D48" s="162">
        <v>59195585.07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0">C50-C51</f>
        <v>0</v>
      </c>
      <c r="D49" s="61">
        <f t="shared" si="10"/>
        <v>0</v>
      </c>
    </row>
    <row r="50" spans="1:4" x14ac:dyDescent="0.25">
      <c r="A50" s="126" t="s">
        <v>192</v>
      </c>
      <c r="B50" s="60"/>
      <c r="C50" s="60"/>
      <c r="D50" s="60"/>
    </row>
    <row r="51" spans="1:4" x14ac:dyDescent="0.25">
      <c r="A51" s="126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1">
        <v>52510940</v>
      </c>
      <c r="C53" s="151">
        <v>61163429.579999998</v>
      </c>
      <c r="D53" s="151">
        <v>57860363.460000001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60">
        <f t="shared" ref="C55:D55" si="11">C18</f>
        <v>0</v>
      </c>
      <c r="D55" s="60">
        <f t="shared" si="11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160">
        <f t="shared" ref="C57:D57" si="12">C48+C49-C53+C55</f>
        <v>-1967844.5099999979</v>
      </c>
      <c r="D57" s="160">
        <f t="shared" si="12"/>
        <v>1335221.6099999994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3">C57-C49</f>
        <v>-1967844.5099999979</v>
      </c>
      <c r="D59" s="61">
        <f t="shared" si="13"/>
        <v>1335221.6099999994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63">
        <v>35700000</v>
      </c>
      <c r="C63" s="163">
        <v>49634808.840000004</v>
      </c>
      <c r="D63" s="163">
        <v>49634808.840000004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4">C65-C66</f>
        <v>0</v>
      </c>
      <c r="D64" s="40">
        <f t="shared" si="14"/>
        <v>0</v>
      </c>
    </row>
    <row r="65" spans="1:4" x14ac:dyDescent="0.25">
      <c r="A65" s="126" t="s">
        <v>193</v>
      </c>
      <c r="B65" s="23"/>
      <c r="C65" s="23"/>
      <c r="D65" s="23"/>
    </row>
    <row r="66" spans="1:4" x14ac:dyDescent="0.25">
      <c r="A66" s="126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50">
        <v>35700000</v>
      </c>
      <c r="C68" s="150">
        <v>31678051.670000002</v>
      </c>
      <c r="D68" s="150">
        <v>30481526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15">C19</f>
        <v>0</v>
      </c>
      <c r="D70" s="23">
        <f t="shared" si="15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16">C63+C64-C68+C70</f>
        <v>17956757.170000002</v>
      </c>
      <c r="D72" s="40">
        <f t="shared" si="16"/>
        <v>19153282.840000004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17956757.170000002</v>
      </c>
      <c r="D74" s="40">
        <f t="shared" ref="D74" si="17">D72-D64</f>
        <v>19153282.840000004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88210940</v>
      </c>
      <c r="Q2" s="18">
        <f>'Formato 4'!C8</f>
        <v>108830393.91</v>
      </c>
      <c r="R2" s="18">
        <f>'Formato 4'!D8</f>
        <v>108830393.91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52510940</v>
      </c>
      <c r="Q3" s="18">
        <f>'Formato 4'!C9</f>
        <v>59195585.07</v>
      </c>
      <c r="R3" s="18">
        <f>'Formato 4'!D9</f>
        <v>59195585.07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35700000</v>
      </c>
      <c r="Q4" s="18">
        <f>'Formato 4'!C10</f>
        <v>49634808.840000004</v>
      </c>
      <c r="R4" s="18">
        <f>'Formato 4'!D10</f>
        <v>49634808.840000004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88210940</v>
      </c>
      <c r="Q6" s="18">
        <f>'Formato 4'!C13</f>
        <v>92841481.25</v>
      </c>
      <c r="R6" s="18">
        <f>'Formato 4'!D13</f>
        <v>88341889.460000008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52510940</v>
      </c>
      <c r="Q7" s="18">
        <f>'Formato 4'!C14</f>
        <v>61163429.579999998</v>
      </c>
      <c r="R7" s="18">
        <f>'Formato 4'!D14</f>
        <v>57860363.460000001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35700000</v>
      </c>
      <c r="Q8" s="18">
        <f>'Formato 4'!C15</f>
        <v>31678051.670000002</v>
      </c>
      <c r="R8" s="18">
        <f>'Formato 4'!D15</f>
        <v>30481526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15988912.659999996</v>
      </c>
      <c r="R12" s="18">
        <f>'Formato 4'!D21</f>
        <v>20488504.449999988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15988912.659999996</v>
      </c>
      <c r="R13" s="18">
        <f>'Formato 4'!D23</f>
        <v>20488504.449999988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15988912.659999996</v>
      </c>
      <c r="R14" s="18">
        <f>'Formato 4'!D25</f>
        <v>20488504.449999988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15988912.659999996</v>
      </c>
      <c r="R18">
        <f>'Formato 4'!D33</f>
        <v>20488504.449999988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52510940</v>
      </c>
      <c r="Q26">
        <f>'Formato 4'!C48</f>
        <v>59195585.07</v>
      </c>
      <c r="R26">
        <f>'Formato 4'!D48</f>
        <v>59195585.07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52510940</v>
      </c>
      <c r="Q30">
        <f>'Formato 4'!C53</f>
        <v>61163429.579999998</v>
      </c>
      <c r="R30">
        <f>'Formato 4'!D53</f>
        <v>57860363.460000001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35700000</v>
      </c>
      <c r="Q32">
        <f>'Formato 4'!C63</f>
        <v>49634808.840000004</v>
      </c>
      <c r="R32">
        <f>'Formato 4'!D63</f>
        <v>49634808.840000004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35700000</v>
      </c>
      <c r="Q36">
        <f>'Formato 4'!C68</f>
        <v>31678051.670000002</v>
      </c>
      <c r="R36">
        <f>'Formato 4'!D68</f>
        <v>30481526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17956757.170000002</v>
      </c>
      <c r="R38">
        <f>'Formato 4'!D72</f>
        <v>19153282.840000004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17956757.170000002</v>
      </c>
      <c r="R39">
        <f>'Formato 4'!D74</f>
        <v>19153282.840000004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58" zoomScale="80" zoomScaleNormal="80" workbookViewId="0">
      <selection activeCell="C70" sqref="C7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266" t="s">
        <v>206</v>
      </c>
      <c r="B1" s="266"/>
      <c r="C1" s="266"/>
      <c r="D1" s="266"/>
      <c r="E1" s="266"/>
      <c r="F1" s="266"/>
      <c r="G1" s="266"/>
    </row>
    <row r="2" spans="1:8" ht="14.25" x14ac:dyDescent="0.4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50"/>
    </row>
    <row r="3" spans="1:8" x14ac:dyDescent="0.25">
      <c r="A3" s="251" t="s">
        <v>207</v>
      </c>
      <c r="B3" s="252"/>
      <c r="C3" s="252"/>
      <c r="D3" s="252"/>
      <c r="E3" s="252"/>
      <c r="F3" s="252"/>
      <c r="G3" s="253"/>
    </row>
    <row r="4" spans="1:8" ht="14.25" x14ac:dyDescent="0.45">
      <c r="A4" s="254" t="str">
        <f>TRIMESTRE</f>
        <v>Del 1 de enero al 31 de diciembre de 2019 (b)</v>
      </c>
      <c r="B4" s="255"/>
      <c r="C4" s="255"/>
      <c r="D4" s="255"/>
      <c r="E4" s="255"/>
      <c r="F4" s="255"/>
      <c r="G4" s="256"/>
    </row>
    <row r="5" spans="1:8" ht="14.25" x14ac:dyDescent="0.45">
      <c r="A5" s="257" t="s">
        <v>118</v>
      </c>
      <c r="B5" s="258"/>
      <c r="C5" s="258"/>
      <c r="D5" s="258"/>
      <c r="E5" s="258"/>
      <c r="F5" s="258"/>
      <c r="G5" s="259"/>
    </row>
    <row r="6" spans="1:8" x14ac:dyDescent="0.25">
      <c r="A6" s="263" t="s">
        <v>214</v>
      </c>
      <c r="B6" s="265" t="s">
        <v>208</v>
      </c>
      <c r="C6" s="265"/>
      <c r="D6" s="265"/>
      <c r="E6" s="265"/>
      <c r="F6" s="265"/>
      <c r="G6" s="265" t="s">
        <v>209</v>
      </c>
    </row>
    <row r="7" spans="1:8" ht="30" x14ac:dyDescent="0.25">
      <c r="A7" s="26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6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1">
        <v>604240</v>
      </c>
      <c r="C9" s="151">
        <v>148746.49</v>
      </c>
      <c r="D9" s="152">
        <f>B9+C9</f>
        <v>752986.49</v>
      </c>
      <c r="E9" s="151">
        <v>752986.49</v>
      </c>
      <c r="F9" s="151">
        <v>752986.49</v>
      </c>
      <c r="G9" s="152">
        <f>F9-B9</f>
        <v>148746.49</v>
      </c>
      <c r="H9" s="8"/>
    </row>
    <row r="10" spans="1:8" x14ac:dyDescent="0.25">
      <c r="A10" s="53" t="s">
        <v>217</v>
      </c>
      <c r="B10" s="151">
        <v>0</v>
      </c>
      <c r="C10" s="151">
        <v>0</v>
      </c>
      <c r="D10" s="152">
        <f t="shared" ref="D10:D15" si="0">B10+C10</f>
        <v>0</v>
      </c>
      <c r="E10" s="151">
        <v>0</v>
      </c>
      <c r="F10" s="151">
        <v>0</v>
      </c>
      <c r="G10" s="152">
        <f t="shared" ref="G10:G14" si="1">F10-B10</f>
        <v>0</v>
      </c>
    </row>
    <row r="11" spans="1:8" x14ac:dyDescent="0.25">
      <c r="A11" s="53" t="s">
        <v>218</v>
      </c>
      <c r="B11" s="151">
        <v>0</v>
      </c>
      <c r="C11" s="151">
        <v>0</v>
      </c>
      <c r="D11" s="152">
        <f t="shared" si="0"/>
        <v>0</v>
      </c>
      <c r="E11" s="151">
        <v>0</v>
      </c>
      <c r="F11" s="151">
        <v>0</v>
      </c>
      <c r="G11" s="152">
        <f t="shared" si="1"/>
        <v>0</v>
      </c>
    </row>
    <row r="12" spans="1:8" x14ac:dyDescent="0.25">
      <c r="A12" s="53" t="s">
        <v>219</v>
      </c>
      <c r="B12" s="151">
        <v>1349500</v>
      </c>
      <c r="C12" s="151">
        <v>728974.33</v>
      </c>
      <c r="D12" s="152">
        <f t="shared" si="0"/>
        <v>2078474.33</v>
      </c>
      <c r="E12" s="151">
        <v>2078474.33</v>
      </c>
      <c r="F12" s="151">
        <v>2078474.33</v>
      </c>
      <c r="G12" s="152">
        <f t="shared" si="1"/>
        <v>728974.33000000007</v>
      </c>
    </row>
    <row r="13" spans="1:8" x14ac:dyDescent="0.25">
      <c r="A13" s="53" t="s">
        <v>220</v>
      </c>
      <c r="B13" s="151">
        <v>317600</v>
      </c>
      <c r="C13" s="151">
        <v>-99324.71</v>
      </c>
      <c r="D13" s="152">
        <f t="shared" si="0"/>
        <v>218275.28999999998</v>
      </c>
      <c r="E13" s="151">
        <v>218275.29</v>
      </c>
      <c r="F13" s="151">
        <v>218275.29</v>
      </c>
      <c r="G13" s="152">
        <f t="shared" si="1"/>
        <v>-99324.709999999992</v>
      </c>
    </row>
    <row r="14" spans="1:8" x14ac:dyDescent="0.25">
      <c r="A14" s="53" t="s">
        <v>221</v>
      </c>
      <c r="B14" s="151">
        <v>683600</v>
      </c>
      <c r="C14" s="151">
        <v>506866.21</v>
      </c>
      <c r="D14" s="152">
        <f t="shared" si="0"/>
        <v>1190466.21</v>
      </c>
      <c r="E14" s="151">
        <v>1190466.21</v>
      </c>
      <c r="F14" s="151">
        <v>1190466.21</v>
      </c>
      <c r="G14" s="152">
        <f t="shared" si="1"/>
        <v>506866.20999999996</v>
      </c>
    </row>
    <row r="15" spans="1:8" x14ac:dyDescent="0.25">
      <c r="A15" s="53" t="s">
        <v>222</v>
      </c>
      <c r="B15" s="151">
        <v>0</v>
      </c>
      <c r="C15" s="151">
        <v>0</v>
      </c>
      <c r="D15" s="152">
        <f t="shared" si="0"/>
        <v>0</v>
      </c>
      <c r="E15" s="151">
        <v>0</v>
      </c>
      <c r="F15" s="151">
        <v>0</v>
      </c>
      <c r="G15" s="60">
        <f t="shared" ref="G15" si="2">F15-B15</f>
        <v>0</v>
      </c>
    </row>
    <row r="16" spans="1:8" x14ac:dyDescent="0.25">
      <c r="A16" s="10" t="s">
        <v>275</v>
      </c>
      <c r="B16" s="152">
        <f t="shared" ref="B16:F16" si="3">SUM(B17:B27)</f>
        <v>49556000</v>
      </c>
      <c r="C16" s="152">
        <f t="shared" si="3"/>
        <v>5399382.75</v>
      </c>
      <c r="D16" s="152">
        <f t="shared" si="3"/>
        <v>54955382.75</v>
      </c>
      <c r="E16" s="152">
        <f t="shared" si="3"/>
        <v>54955382.75</v>
      </c>
      <c r="F16" s="152">
        <f t="shared" si="3"/>
        <v>54955382.75</v>
      </c>
      <c r="G16" s="60">
        <f>SUM(G17:G27)</f>
        <v>5399382.75</v>
      </c>
    </row>
    <row r="17" spans="1:7" x14ac:dyDescent="0.25">
      <c r="A17" s="63" t="s">
        <v>223</v>
      </c>
      <c r="B17" s="151">
        <v>49556000</v>
      </c>
      <c r="C17" s="151">
        <v>5399382.75</v>
      </c>
      <c r="D17" s="152">
        <f t="shared" ref="D17" si="4">B17+C17</f>
        <v>54955382.75</v>
      </c>
      <c r="E17" s="151">
        <v>54955382.75</v>
      </c>
      <c r="F17" s="151">
        <v>54955382.75</v>
      </c>
      <c r="G17" s="152">
        <f t="shared" ref="G17" si="5">F17-B17</f>
        <v>5399382.75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6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6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6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6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6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6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6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6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6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6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7">SUM(C29:C33)</f>
        <v>0</v>
      </c>
      <c r="D28" s="60">
        <f t="shared" si="7"/>
        <v>0</v>
      </c>
      <c r="E28" s="60">
        <f t="shared" si="7"/>
        <v>0</v>
      </c>
      <c r="F28" s="60">
        <f t="shared" si="7"/>
        <v>0</v>
      </c>
      <c r="G28" s="60">
        <f t="shared" si="7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8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8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8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8"/>
        <v>0</v>
      </c>
    </row>
    <row r="35" spans="1:8" x14ac:dyDescent="0.25">
      <c r="A35" s="53" t="s">
        <v>241</v>
      </c>
      <c r="B35" s="60">
        <f>B36</f>
        <v>0</v>
      </c>
      <c r="C35" s="60">
        <f t="shared" ref="C35:F35" si="9">C36</f>
        <v>1091897</v>
      </c>
      <c r="D35" s="60">
        <f t="shared" si="9"/>
        <v>1091897</v>
      </c>
      <c r="E35" s="60">
        <f t="shared" si="9"/>
        <v>1091897</v>
      </c>
      <c r="F35" s="60">
        <f t="shared" si="9"/>
        <v>1091897</v>
      </c>
      <c r="G35" s="60">
        <f>G36</f>
        <v>1091897</v>
      </c>
    </row>
    <row r="36" spans="1:8" x14ac:dyDescent="0.25">
      <c r="A36" s="63" t="s">
        <v>242</v>
      </c>
      <c r="B36" s="151">
        <v>0</v>
      </c>
      <c r="C36" s="151">
        <v>1091897</v>
      </c>
      <c r="D36" s="152">
        <f>B36+C36</f>
        <v>1091897</v>
      </c>
      <c r="E36" s="151">
        <v>1091897</v>
      </c>
      <c r="F36" s="151">
        <v>1091897</v>
      </c>
      <c r="G36" s="60">
        <f>F36-B36</f>
        <v>1091897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52510940</v>
      </c>
      <c r="C41" s="61">
        <f t="shared" ref="C41:E41" si="11">SUM(C9,C10,C11,C12,C13,C14,C15,C16,C28,C34,C35,C37)</f>
        <v>7776542.0700000003</v>
      </c>
      <c r="D41" s="61">
        <f t="shared" si="11"/>
        <v>60287482.07</v>
      </c>
      <c r="E41" s="61">
        <f t="shared" si="11"/>
        <v>60287482.07</v>
      </c>
      <c r="F41" s="61">
        <f>SUM(F9,F10,F11,F12,F13,F14,F15,F16,F28,F34,F35,F37)</f>
        <v>60287482.07</v>
      </c>
      <c r="G41" s="61">
        <f>SUM(G9,G10,G11,G12,G13,G14,G15,G16,G28,G34,G35,G37)</f>
        <v>7776542.0700000003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7776542.0700000003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35700000</v>
      </c>
      <c r="C45" s="60">
        <f t="shared" ref="C45:G45" si="12">SUM(C46:C53)</f>
        <v>1996436</v>
      </c>
      <c r="D45" s="60">
        <f t="shared" si="12"/>
        <v>37696436</v>
      </c>
      <c r="E45" s="60">
        <f t="shared" si="12"/>
        <v>37696436</v>
      </c>
      <c r="F45" s="60">
        <f t="shared" si="12"/>
        <v>37696436</v>
      </c>
      <c r="G45" s="60">
        <f t="shared" si="12"/>
        <v>1996436</v>
      </c>
    </row>
    <row r="46" spans="1:8" x14ac:dyDescent="0.25">
      <c r="A46" s="69" t="s">
        <v>249</v>
      </c>
      <c r="B46" s="152"/>
      <c r="C46" s="152"/>
      <c r="D46" s="152">
        <f>B46+C46</f>
        <v>0</v>
      </c>
      <c r="E46" s="152"/>
      <c r="F46" s="152"/>
      <c r="G46" s="60">
        <f>F46-B46</f>
        <v>0</v>
      </c>
    </row>
    <row r="47" spans="1:8" x14ac:dyDescent="0.25">
      <c r="A47" s="69" t="s">
        <v>250</v>
      </c>
      <c r="B47" s="152"/>
      <c r="C47" s="152"/>
      <c r="D47" s="152">
        <f t="shared" ref="D47:D49" si="13">B47+C47</f>
        <v>0</v>
      </c>
      <c r="E47" s="152"/>
      <c r="F47" s="152"/>
      <c r="G47" s="60">
        <f t="shared" ref="G47:G53" si="14">F47-B47</f>
        <v>0</v>
      </c>
    </row>
    <row r="48" spans="1:8" x14ac:dyDescent="0.25">
      <c r="A48" s="69" t="s">
        <v>251</v>
      </c>
      <c r="B48" s="151">
        <v>23500000</v>
      </c>
      <c r="C48" s="151">
        <v>1365370</v>
      </c>
      <c r="D48" s="152">
        <f t="shared" si="13"/>
        <v>24865370</v>
      </c>
      <c r="E48" s="151">
        <v>24865370</v>
      </c>
      <c r="F48" s="151">
        <v>24865370</v>
      </c>
      <c r="G48" s="60">
        <f t="shared" si="14"/>
        <v>1365370</v>
      </c>
    </row>
    <row r="49" spans="1:7" ht="30" x14ac:dyDescent="0.25">
      <c r="A49" s="69" t="s">
        <v>252</v>
      </c>
      <c r="B49" s="151">
        <v>12200000</v>
      </c>
      <c r="C49" s="151">
        <v>631066</v>
      </c>
      <c r="D49" s="152">
        <f t="shared" si="13"/>
        <v>12831066</v>
      </c>
      <c r="E49" s="151">
        <v>12831066</v>
      </c>
      <c r="F49" s="151">
        <v>12831066</v>
      </c>
      <c r="G49" s="60">
        <f t="shared" si="14"/>
        <v>631066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4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4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4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4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5">SUM(C55:C58)</f>
        <v>11938372.84</v>
      </c>
      <c r="D54" s="60">
        <f t="shared" si="15"/>
        <v>11938372.84</v>
      </c>
      <c r="E54" s="60">
        <f t="shared" si="15"/>
        <v>11938372.84</v>
      </c>
      <c r="F54" s="60">
        <f t="shared" si="15"/>
        <v>11938372.84</v>
      </c>
      <c r="G54" s="60">
        <f t="shared" si="15"/>
        <v>11938372.84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6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6"/>
        <v>0</v>
      </c>
    </row>
    <row r="58" spans="1:7" x14ac:dyDescent="0.25">
      <c r="A58" s="48" t="s">
        <v>261</v>
      </c>
      <c r="B58" s="151">
        <v>0</v>
      </c>
      <c r="C58" s="151">
        <v>11938372.84</v>
      </c>
      <c r="D58" s="152">
        <f t="shared" ref="D58" si="17">B58+C58</f>
        <v>11938372.84</v>
      </c>
      <c r="E58" s="151">
        <v>11938372.84</v>
      </c>
      <c r="F58" s="151">
        <v>11938372.84</v>
      </c>
      <c r="G58" s="60">
        <f t="shared" si="16"/>
        <v>11938372.84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8">SUM(C60:C61)</f>
        <v>0</v>
      </c>
      <c r="D59" s="60">
        <f t="shared" si="18"/>
        <v>0</v>
      </c>
      <c r="E59" s="60">
        <f t="shared" si="18"/>
        <v>0</v>
      </c>
      <c r="F59" s="60">
        <f t="shared" si="18"/>
        <v>0</v>
      </c>
      <c r="G59" s="60">
        <f t="shared" si="18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35700000</v>
      </c>
      <c r="C65" s="61">
        <f>C45+C54+C59+C62+C63</f>
        <v>13934808.84</v>
      </c>
      <c r="D65" s="61">
        <f>D45+D54+D59+D62+D63</f>
        <v>49634808.840000004</v>
      </c>
      <c r="E65" s="61">
        <f t="shared" ref="E65:G65" si="19">E45+E54+E59+E62+E63</f>
        <v>49634808.840000004</v>
      </c>
      <c r="F65" s="61">
        <f t="shared" si="19"/>
        <v>49634808.840000004</v>
      </c>
      <c r="G65" s="61">
        <f t="shared" si="19"/>
        <v>13934808.84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0">C68</f>
        <v>3000000</v>
      </c>
      <c r="D67" s="61">
        <f t="shared" si="20"/>
        <v>3000000</v>
      </c>
      <c r="E67" s="61">
        <f t="shared" si="20"/>
        <v>3000000</v>
      </c>
      <c r="F67" s="61">
        <f t="shared" si="20"/>
        <v>3000000</v>
      </c>
      <c r="G67" s="61">
        <f t="shared" si="20"/>
        <v>3000000</v>
      </c>
    </row>
    <row r="68" spans="1:7" x14ac:dyDescent="0.25">
      <c r="A68" s="53" t="s">
        <v>269</v>
      </c>
      <c r="B68" s="151">
        <v>0</v>
      </c>
      <c r="C68" s="151">
        <v>3000000</v>
      </c>
      <c r="D68" s="152">
        <f>B68+C68</f>
        <v>3000000</v>
      </c>
      <c r="E68" s="151">
        <v>3000000</v>
      </c>
      <c r="F68" s="151">
        <v>3000000</v>
      </c>
      <c r="G68" s="152">
        <f t="shared" ref="G68" si="21">F68-B68</f>
        <v>3000000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88210940</v>
      </c>
      <c r="C70" s="61">
        <f t="shared" ref="C70:G70" si="22">C41+C65+C67</f>
        <v>24711350.91</v>
      </c>
      <c r="D70" s="61">
        <f t="shared" si="22"/>
        <v>112922290.91</v>
      </c>
      <c r="E70" s="61">
        <f t="shared" si="22"/>
        <v>112922290.91</v>
      </c>
      <c r="F70" s="61">
        <f t="shared" si="22"/>
        <v>112922290.91</v>
      </c>
      <c r="G70" s="61">
        <f t="shared" si="22"/>
        <v>24711350.91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151">
        <v>0</v>
      </c>
      <c r="C73" s="151">
        <v>3000000</v>
      </c>
      <c r="D73" s="152">
        <f t="shared" ref="D73" si="23">B73+C73</f>
        <v>3000000</v>
      </c>
      <c r="E73" s="151">
        <v>3000000</v>
      </c>
      <c r="F73" s="151">
        <v>3000000</v>
      </c>
      <c r="G73" s="152">
        <f t="shared" ref="G73" si="24">F73-B73</f>
        <v>3000000</v>
      </c>
    </row>
    <row r="74" spans="1:7" ht="30" x14ac:dyDescent="0.25">
      <c r="A74" s="128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25">C73+C74</f>
        <v>3000000</v>
      </c>
      <c r="D75" s="61">
        <f t="shared" si="25"/>
        <v>3000000</v>
      </c>
      <c r="E75" s="61">
        <f t="shared" si="25"/>
        <v>3000000</v>
      </c>
      <c r="F75" s="61">
        <f t="shared" si="25"/>
        <v>3000000</v>
      </c>
      <c r="G75" s="61">
        <f t="shared" si="25"/>
        <v>3000000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604240</v>
      </c>
      <c r="Q3" s="18">
        <f>'Formato 5'!C9</f>
        <v>148746.49</v>
      </c>
      <c r="R3" s="18">
        <f>'Formato 5'!D9</f>
        <v>752986.49</v>
      </c>
      <c r="S3" s="18">
        <f>'Formato 5'!E9</f>
        <v>752986.49</v>
      </c>
      <c r="T3" s="18">
        <f>'Formato 5'!F9</f>
        <v>752986.49</v>
      </c>
      <c r="U3" s="18">
        <f>'Formato 5'!G9</f>
        <v>148746.49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1349500</v>
      </c>
      <c r="Q6" s="18">
        <f>'Formato 5'!C12</f>
        <v>728974.33</v>
      </c>
      <c r="R6" s="18">
        <f>'Formato 5'!D12</f>
        <v>2078474.33</v>
      </c>
      <c r="S6" s="18">
        <f>'Formato 5'!E12</f>
        <v>2078474.33</v>
      </c>
      <c r="T6" s="18">
        <f>'Formato 5'!F12</f>
        <v>2078474.33</v>
      </c>
      <c r="U6" s="18">
        <f>'Formato 5'!G12</f>
        <v>728974.33000000007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317600</v>
      </c>
      <c r="Q7" s="18">
        <f>'Formato 5'!C13</f>
        <v>-99324.71</v>
      </c>
      <c r="R7" s="18">
        <f>'Formato 5'!D13</f>
        <v>218275.28999999998</v>
      </c>
      <c r="S7" s="18">
        <f>'Formato 5'!E13</f>
        <v>218275.29</v>
      </c>
      <c r="T7" s="18">
        <f>'Formato 5'!F13</f>
        <v>218275.29</v>
      </c>
      <c r="U7" s="18">
        <f>'Formato 5'!G13</f>
        <v>-99324.709999999992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683600</v>
      </c>
      <c r="Q8" s="18">
        <f>'Formato 5'!C14</f>
        <v>506866.21</v>
      </c>
      <c r="R8" s="18">
        <f>'Formato 5'!D14</f>
        <v>1190466.21</v>
      </c>
      <c r="S8" s="18">
        <f>'Formato 5'!E14</f>
        <v>1190466.21</v>
      </c>
      <c r="T8" s="18">
        <f>'Formato 5'!F14</f>
        <v>1190466.21</v>
      </c>
      <c r="U8" s="18">
        <f>'Formato 5'!G14</f>
        <v>506866.20999999996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49556000</v>
      </c>
      <c r="Q10" s="18">
        <f>'Formato 5'!C16</f>
        <v>5399382.75</v>
      </c>
      <c r="R10" s="18">
        <f>'Formato 5'!D16</f>
        <v>54955382.75</v>
      </c>
      <c r="S10" s="18">
        <f>'Formato 5'!E16</f>
        <v>54955382.75</v>
      </c>
      <c r="T10" s="18">
        <f>'Formato 5'!F16</f>
        <v>54955382.75</v>
      </c>
      <c r="U10" s="18">
        <f>'Formato 5'!G16</f>
        <v>5399382.75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49556000</v>
      </c>
      <c r="Q11" s="18">
        <f>'Formato 5'!C17</f>
        <v>5399382.75</v>
      </c>
      <c r="R11" s="18">
        <f>'Formato 5'!D17</f>
        <v>54955382.75</v>
      </c>
      <c r="S11" s="18">
        <f>'Formato 5'!E17</f>
        <v>54955382.75</v>
      </c>
      <c r="T11" s="18">
        <f>'Formato 5'!F17</f>
        <v>54955382.75</v>
      </c>
      <c r="U11" s="18">
        <f>'Formato 5'!G17</f>
        <v>5399382.75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1091897</v>
      </c>
      <c r="R29" s="18">
        <f>'Formato 5'!D35</f>
        <v>1091897</v>
      </c>
      <c r="S29" s="18">
        <f>'Formato 5'!E35</f>
        <v>1091897</v>
      </c>
      <c r="T29" s="18">
        <f>'Formato 5'!F35</f>
        <v>1091897</v>
      </c>
      <c r="U29" s="18">
        <f>'Formato 5'!G35</f>
        <v>1091897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1091897</v>
      </c>
      <c r="R30" s="18">
        <f>'Formato 5'!D36</f>
        <v>1091897</v>
      </c>
      <c r="S30" s="18">
        <f>'Formato 5'!E36</f>
        <v>1091897</v>
      </c>
      <c r="T30" s="18">
        <f>'Formato 5'!F36</f>
        <v>1091897</v>
      </c>
      <c r="U30" s="18">
        <f>'Formato 5'!G36</f>
        <v>1091897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52510940</v>
      </c>
      <c r="Q34">
        <f>'Formato 5'!C41</f>
        <v>7776542.0700000003</v>
      </c>
      <c r="R34">
        <f>'Formato 5'!D41</f>
        <v>60287482.07</v>
      </c>
      <c r="S34">
        <f>'Formato 5'!E41</f>
        <v>60287482.07</v>
      </c>
      <c r="T34">
        <f>'Formato 5'!F41</f>
        <v>60287482.07</v>
      </c>
      <c r="U34">
        <f>'Formato 5'!G41</f>
        <v>7776542.0700000003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7776542.0700000003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35700000</v>
      </c>
      <c r="Q37">
        <f>'Formato 5'!C45</f>
        <v>1996436</v>
      </c>
      <c r="R37">
        <f>'Formato 5'!D45</f>
        <v>37696436</v>
      </c>
      <c r="S37">
        <f>'Formato 5'!E45</f>
        <v>37696436</v>
      </c>
      <c r="T37">
        <f>'Formato 5'!F45</f>
        <v>37696436</v>
      </c>
      <c r="U37">
        <f>'Formato 5'!G45</f>
        <v>1996436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23500000</v>
      </c>
      <c r="Q40">
        <f>'Formato 5'!C48</f>
        <v>1365370</v>
      </c>
      <c r="R40">
        <f>'Formato 5'!D48</f>
        <v>24865370</v>
      </c>
      <c r="S40">
        <f>'Formato 5'!E48</f>
        <v>24865370</v>
      </c>
      <c r="T40">
        <f>'Formato 5'!F48</f>
        <v>24865370</v>
      </c>
      <c r="U40">
        <f>'Formato 5'!G48</f>
        <v>1365370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12200000</v>
      </c>
      <c r="Q41">
        <f>'Formato 5'!C49</f>
        <v>631066</v>
      </c>
      <c r="R41">
        <f>'Formato 5'!D49</f>
        <v>12831066</v>
      </c>
      <c r="S41">
        <f>'Formato 5'!E49</f>
        <v>12831066</v>
      </c>
      <c r="T41">
        <f>'Formato 5'!F49</f>
        <v>12831066</v>
      </c>
      <c r="U41">
        <f>'Formato 5'!G49</f>
        <v>631066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11938372.84</v>
      </c>
      <c r="R46">
        <f>'Formato 5'!D54</f>
        <v>11938372.84</v>
      </c>
      <c r="S46">
        <f>'Formato 5'!E54</f>
        <v>11938372.84</v>
      </c>
      <c r="T46">
        <f>'Formato 5'!F54</f>
        <v>11938372.84</v>
      </c>
      <c r="U46">
        <f>'Formato 5'!G54</f>
        <v>11938372.84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11938372.84</v>
      </c>
      <c r="R50">
        <f>'Formato 5'!D58</f>
        <v>11938372.84</v>
      </c>
      <c r="S50">
        <f>'Formato 5'!E58</f>
        <v>11938372.84</v>
      </c>
      <c r="T50">
        <f>'Formato 5'!F58</f>
        <v>11938372.84</v>
      </c>
      <c r="U50">
        <f>'Formato 5'!G58</f>
        <v>11938372.84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35700000</v>
      </c>
      <c r="Q56">
        <f>'Formato 5'!C65</f>
        <v>13934808.84</v>
      </c>
      <c r="R56">
        <f>'Formato 5'!D65</f>
        <v>49634808.840000004</v>
      </c>
      <c r="S56">
        <f>'Formato 5'!E65</f>
        <v>49634808.840000004</v>
      </c>
      <c r="T56">
        <f>'Formato 5'!F65</f>
        <v>49634808.840000004</v>
      </c>
      <c r="U56">
        <f>'Formato 5'!G65</f>
        <v>13934808.84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3000000</v>
      </c>
      <c r="R57">
        <f>'Formato 5'!D67</f>
        <v>3000000</v>
      </c>
      <c r="S57">
        <f>'Formato 5'!E67</f>
        <v>3000000</v>
      </c>
      <c r="T57">
        <f>'Formato 5'!F67</f>
        <v>3000000</v>
      </c>
      <c r="U57">
        <f>'Formato 5'!G67</f>
        <v>3000000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3000000</v>
      </c>
      <c r="R58">
        <f>'Formato 5'!D68</f>
        <v>3000000</v>
      </c>
      <c r="S58">
        <f>'Formato 5'!E68</f>
        <v>3000000</v>
      </c>
      <c r="T58">
        <f>'Formato 5'!F68</f>
        <v>3000000</v>
      </c>
      <c r="U58">
        <f>'Formato 5'!G68</f>
        <v>3000000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3000000</v>
      </c>
      <c r="R60">
        <f>'Formato 5'!D73</f>
        <v>3000000</v>
      </c>
      <c r="S60">
        <f>'Formato 5'!E73</f>
        <v>3000000</v>
      </c>
      <c r="T60">
        <f>'Formato 5'!F73</f>
        <v>3000000</v>
      </c>
      <c r="U60">
        <f>'Formato 5'!G73</f>
        <v>3000000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3000000</v>
      </c>
      <c r="R62">
        <f>'Formato 5'!D75</f>
        <v>3000000</v>
      </c>
      <c r="S62">
        <f>'Formato 5'!E75</f>
        <v>3000000</v>
      </c>
      <c r="T62">
        <f>'Formato 5'!F75</f>
        <v>3000000</v>
      </c>
      <c r="U62">
        <f>'Formato 5'!G75</f>
        <v>3000000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abSelected="1" topLeftCell="A148" zoomScale="70" zoomScaleNormal="70" zoomScalePageLayoutView="90" workbookViewId="0">
      <selection activeCell="B103" sqref="B10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67" t="s">
        <v>3285</v>
      </c>
      <c r="B1" s="266"/>
      <c r="C1" s="266"/>
      <c r="D1" s="266"/>
      <c r="E1" s="266"/>
      <c r="F1" s="266"/>
      <c r="G1" s="266"/>
    </row>
    <row r="2" spans="1:7" x14ac:dyDescent="0.25">
      <c r="A2" s="270" t="str">
        <f>ENTE_PUBLICO_A</f>
        <v>MUNICIPIO DE TIERRA BLANCA, Gobierno del Estado de Guanajuato (a)</v>
      </c>
      <c r="B2" s="270"/>
      <c r="C2" s="270"/>
      <c r="D2" s="270"/>
      <c r="E2" s="270"/>
      <c r="F2" s="270"/>
      <c r="G2" s="270"/>
    </row>
    <row r="3" spans="1:7" x14ac:dyDescent="0.25">
      <c r="A3" s="271" t="s">
        <v>277</v>
      </c>
      <c r="B3" s="271"/>
      <c r="C3" s="271"/>
      <c r="D3" s="271"/>
      <c r="E3" s="271"/>
      <c r="F3" s="271"/>
      <c r="G3" s="271"/>
    </row>
    <row r="4" spans="1:7" x14ac:dyDescent="0.25">
      <c r="A4" s="271" t="s">
        <v>278</v>
      </c>
      <c r="B4" s="271"/>
      <c r="C4" s="271"/>
      <c r="D4" s="271"/>
      <c r="E4" s="271"/>
      <c r="F4" s="271"/>
      <c r="G4" s="271"/>
    </row>
    <row r="5" spans="1:7" x14ac:dyDescent="0.25">
      <c r="A5" s="272" t="str">
        <f>TRIMESTRE</f>
        <v>Del 1 de enero al 31 de diciembre de 2019 (b)</v>
      </c>
      <c r="B5" s="272"/>
      <c r="C5" s="272"/>
      <c r="D5" s="272"/>
      <c r="E5" s="272"/>
      <c r="F5" s="272"/>
      <c r="G5" s="272"/>
    </row>
    <row r="6" spans="1:7" x14ac:dyDescent="0.25">
      <c r="A6" s="264" t="s">
        <v>118</v>
      </c>
      <c r="B6" s="264"/>
      <c r="C6" s="264"/>
      <c r="D6" s="264"/>
      <c r="E6" s="264"/>
      <c r="F6" s="264"/>
      <c r="G6" s="264"/>
    </row>
    <row r="7" spans="1:7" ht="15" customHeight="1" x14ac:dyDescent="0.25">
      <c r="A7" s="268" t="s">
        <v>0</v>
      </c>
      <c r="B7" s="268" t="s">
        <v>279</v>
      </c>
      <c r="C7" s="268"/>
      <c r="D7" s="268"/>
      <c r="E7" s="268"/>
      <c r="F7" s="268"/>
      <c r="G7" s="269" t="s">
        <v>280</v>
      </c>
    </row>
    <row r="8" spans="1:7" ht="30" x14ac:dyDescent="0.25">
      <c r="A8" s="26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68"/>
    </row>
    <row r="9" spans="1:7" x14ac:dyDescent="0.25">
      <c r="A9" s="82" t="s">
        <v>285</v>
      </c>
      <c r="B9" s="79">
        <f>SUM(B10,B18,B28,B38,B48,B58,B62,B71,B75)</f>
        <v>52510940</v>
      </c>
      <c r="C9" s="79">
        <f t="shared" ref="C9:G9" si="0">SUM(C10,C18,C28,C38,C48,C58,C62,C71,C75)</f>
        <v>11002742.389999999</v>
      </c>
      <c r="D9" s="79">
        <f t="shared" si="0"/>
        <v>63513682.390000008</v>
      </c>
      <c r="E9" s="79">
        <f t="shared" si="0"/>
        <v>61163429.580000006</v>
      </c>
      <c r="F9" s="79">
        <f t="shared" si="0"/>
        <v>57860363.460000001</v>
      </c>
      <c r="G9" s="79">
        <f t="shared" si="0"/>
        <v>2350252.8100000005</v>
      </c>
    </row>
    <row r="10" spans="1:7" ht="14.25" customHeight="1" x14ac:dyDescent="0.25">
      <c r="A10" s="83" t="s">
        <v>286</v>
      </c>
      <c r="B10" s="212">
        <v>27608670.079999998</v>
      </c>
      <c r="C10" s="212">
        <v>-1657715.84</v>
      </c>
      <c r="D10" s="211">
        <v>25950954.239999998</v>
      </c>
      <c r="E10" s="213">
        <v>25662054.84</v>
      </c>
      <c r="F10" s="213">
        <v>23858795.080000002</v>
      </c>
      <c r="G10" s="215">
        <v>288899.39999999921</v>
      </c>
    </row>
    <row r="11" spans="1:7" x14ac:dyDescent="0.25">
      <c r="A11" s="84" t="s">
        <v>287</v>
      </c>
      <c r="B11" s="210">
        <v>19115766.120000001</v>
      </c>
      <c r="C11" s="210">
        <v>-1713710.6</v>
      </c>
      <c r="D11" s="211">
        <v>17402055.52</v>
      </c>
      <c r="E11" s="214">
        <v>17353878.41</v>
      </c>
      <c r="F11" s="214">
        <v>17353878.41</v>
      </c>
      <c r="G11" s="215">
        <v>48177.109999999404</v>
      </c>
    </row>
    <row r="12" spans="1:7" x14ac:dyDescent="0.25">
      <c r="A12" s="84" t="s">
        <v>288</v>
      </c>
      <c r="B12" s="210">
        <v>2457300</v>
      </c>
      <c r="C12" s="210">
        <v>212470.1</v>
      </c>
      <c r="D12" s="211">
        <v>2669770.1</v>
      </c>
      <c r="E12" s="214">
        <v>2648038.4900000002</v>
      </c>
      <c r="F12" s="214">
        <v>2648038.4900000002</v>
      </c>
      <c r="G12" s="215">
        <v>21731.60999999987</v>
      </c>
    </row>
    <row r="13" spans="1:7" x14ac:dyDescent="0.25">
      <c r="A13" s="84" t="s">
        <v>289</v>
      </c>
      <c r="B13" s="210">
        <v>2725410.26</v>
      </c>
      <c r="C13" s="210">
        <v>-83349.259999999995</v>
      </c>
      <c r="D13" s="211">
        <v>2642061</v>
      </c>
      <c r="E13" s="214">
        <v>2642061</v>
      </c>
      <c r="F13" s="214">
        <v>2642061</v>
      </c>
      <c r="G13" s="215">
        <v>0</v>
      </c>
    </row>
    <row r="14" spans="1:7" x14ac:dyDescent="0.25">
      <c r="A14" s="84" t="s">
        <v>290</v>
      </c>
      <c r="B14" s="210">
        <v>1215241</v>
      </c>
      <c r="C14" s="210">
        <v>-174057.56</v>
      </c>
      <c r="D14" s="211">
        <v>1041183.44</v>
      </c>
      <c r="E14" s="214">
        <v>822192.76</v>
      </c>
      <c r="F14" s="214">
        <v>822192.76</v>
      </c>
      <c r="G14" s="215">
        <v>218990.67999999993</v>
      </c>
    </row>
    <row r="15" spans="1:7" x14ac:dyDescent="0.25">
      <c r="A15" s="84" t="s">
        <v>291</v>
      </c>
      <c r="B15" s="210">
        <v>434188.21</v>
      </c>
      <c r="C15" s="210">
        <v>1761695.97</v>
      </c>
      <c r="D15" s="211">
        <v>2195884.1800000002</v>
      </c>
      <c r="E15" s="214">
        <v>2195884.1800000002</v>
      </c>
      <c r="F15" s="214">
        <v>392624.42</v>
      </c>
      <c r="G15" s="215">
        <v>0</v>
      </c>
    </row>
    <row r="16" spans="1:7" x14ac:dyDescent="0.25">
      <c r="A16" s="84" t="s">
        <v>292</v>
      </c>
      <c r="B16" s="210">
        <v>1660764.49</v>
      </c>
      <c r="C16" s="210">
        <v>-1660764.49</v>
      </c>
      <c r="D16" s="211">
        <v>0</v>
      </c>
      <c r="E16" s="164"/>
      <c r="F16" s="164"/>
      <c r="G16" s="164">
        <v>0</v>
      </c>
    </row>
    <row r="17" spans="1:7" x14ac:dyDescent="0.25">
      <c r="A17" s="84" t="s">
        <v>293</v>
      </c>
      <c r="B17" s="154"/>
      <c r="C17" s="154"/>
      <c r="D17" s="211">
        <v>0</v>
      </c>
      <c r="E17" s="154"/>
      <c r="F17" s="154"/>
      <c r="G17" s="80">
        <f t="shared" ref="G17" si="1">D17-E17</f>
        <v>0</v>
      </c>
    </row>
    <row r="18" spans="1:7" x14ac:dyDescent="0.25">
      <c r="A18" s="83" t="s">
        <v>294</v>
      </c>
      <c r="B18" s="80">
        <f>SUM(B19:B27)</f>
        <v>4044200</v>
      </c>
      <c r="C18" s="80">
        <f t="shared" ref="C18:F18" si="2">SUM(C19:C27)</f>
        <v>1863514.8499999999</v>
      </c>
      <c r="D18" s="80">
        <f t="shared" si="2"/>
        <v>5907714.8499999996</v>
      </c>
      <c r="E18" s="80">
        <f t="shared" si="2"/>
        <v>5638267.8399999999</v>
      </c>
      <c r="F18" s="80">
        <f t="shared" si="2"/>
        <v>5360376.0599999996</v>
      </c>
      <c r="G18" s="80">
        <f>SUM(G19:G27)</f>
        <v>269447.01000000024</v>
      </c>
    </row>
    <row r="19" spans="1:7" x14ac:dyDescent="0.25">
      <c r="A19" s="84" t="s">
        <v>295</v>
      </c>
      <c r="B19" s="166">
        <v>840700</v>
      </c>
      <c r="C19" s="166">
        <v>-165990.07</v>
      </c>
      <c r="D19" s="154">
        <f t="shared" ref="D19:D27" si="3">B19+C19</f>
        <v>674709.92999999993</v>
      </c>
      <c r="E19" s="167">
        <v>594248.95999999996</v>
      </c>
      <c r="F19" s="167">
        <v>587068.78</v>
      </c>
      <c r="G19" s="80">
        <f>D19-E19</f>
        <v>80460.969999999972</v>
      </c>
    </row>
    <row r="20" spans="1:7" x14ac:dyDescent="0.25">
      <c r="A20" s="84" t="s">
        <v>296</v>
      </c>
      <c r="B20" s="166">
        <v>355000</v>
      </c>
      <c r="C20" s="166">
        <v>240505.64</v>
      </c>
      <c r="D20" s="154">
        <f t="shared" si="3"/>
        <v>595505.64</v>
      </c>
      <c r="E20" s="167">
        <v>555777.46</v>
      </c>
      <c r="F20" s="167">
        <v>555777.46</v>
      </c>
      <c r="G20" s="80">
        <f t="shared" ref="G20:G27" si="4">D20-E20</f>
        <v>39728.180000000051</v>
      </c>
    </row>
    <row r="21" spans="1:7" x14ac:dyDescent="0.25">
      <c r="A21" s="84" t="s">
        <v>297</v>
      </c>
      <c r="B21" s="166">
        <v>0</v>
      </c>
      <c r="C21" s="166">
        <v>5129.5</v>
      </c>
      <c r="D21" s="154">
        <f t="shared" si="3"/>
        <v>5129.5</v>
      </c>
      <c r="E21" s="167">
        <v>5129.5</v>
      </c>
      <c r="F21" s="167">
        <v>5129.5</v>
      </c>
      <c r="G21" s="80">
        <f t="shared" si="4"/>
        <v>0</v>
      </c>
    </row>
    <row r="22" spans="1:7" x14ac:dyDescent="0.25">
      <c r="A22" s="84" t="s">
        <v>298</v>
      </c>
      <c r="B22" s="166">
        <v>1006700</v>
      </c>
      <c r="C22" s="166">
        <v>240060.85</v>
      </c>
      <c r="D22" s="154">
        <f t="shared" si="3"/>
        <v>1246760.8500000001</v>
      </c>
      <c r="E22" s="167">
        <v>1158393.2</v>
      </c>
      <c r="F22" s="167">
        <v>1041153.7</v>
      </c>
      <c r="G22" s="80">
        <f t="shared" si="4"/>
        <v>88367.65000000014</v>
      </c>
    </row>
    <row r="23" spans="1:7" x14ac:dyDescent="0.25">
      <c r="A23" s="84" t="s">
        <v>299</v>
      </c>
      <c r="B23" s="166">
        <v>3000</v>
      </c>
      <c r="C23" s="166">
        <v>129914.81</v>
      </c>
      <c r="D23" s="154">
        <f t="shared" si="3"/>
        <v>132914.81</v>
      </c>
      <c r="E23" s="167">
        <v>119157</v>
      </c>
      <c r="F23" s="167">
        <v>112822</v>
      </c>
      <c r="G23" s="80">
        <f t="shared" si="4"/>
        <v>13757.809999999998</v>
      </c>
    </row>
    <row r="24" spans="1:7" x14ac:dyDescent="0.25">
      <c r="A24" s="84" t="s">
        <v>300</v>
      </c>
      <c r="B24" s="166">
        <v>1747500</v>
      </c>
      <c r="C24" s="166">
        <v>1320492.1299999999</v>
      </c>
      <c r="D24" s="154">
        <f t="shared" si="3"/>
        <v>3067992.13</v>
      </c>
      <c r="E24" s="167">
        <v>3027644.57</v>
      </c>
      <c r="F24" s="167">
        <v>2920084.32</v>
      </c>
      <c r="G24" s="80">
        <f t="shared" si="4"/>
        <v>40347.560000000056</v>
      </c>
    </row>
    <row r="25" spans="1:7" x14ac:dyDescent="0.25">
      <c r="A25" s="84" t="s">
        <v>301</v>
      </c>
      <c r="B25" s="166">
        <v>62600</v>
      </c>
      <c r="C25" s="166">
        <v>504.9</v>
      </c>
      <c r="D25" s="154">
        <f t="shared" si="3"/>
        <v>63104.9</v>
      </c>
      <c r="E25" s="167">
        <v>63104.9</v>
      </c>
      <c r="F25" s="167">
        <v>63104.9</v>
      </c>
      <c r="G25" s="80">
        <f t="shared" si="4"/>
        <v>0</v>
      </c>
    </row>
    <row r="26" spans="1:7" x14ac:dyDescent="0.25">
      <c r="A26" s="84" t="s">
        <v>302</v>
      </c>
      <c r="B26" s="166">
        <v>0</v>
      </c>
      <c r="C26" s="166">
        <v>23350.799999999999</v>
      </c>
      <c r="D26" s="154">
        <f t="shared" si="3"/>
        <v>23350.799999999999</v>
      </c>
      <c r="E26" s="167">
        <v>23350.799999999999</v>
      </c>
      <c r="F26" s="167">
        <v>23350.799999999999</v>
      </c>
      <c r="G26" s="80">
        <f t="shared" si="4"/>
        <v>0</v>
      </c>
    </row>
    <row r="27" spans="1:7" x14ac:dyDescent="0.25">
      <c r="A27" s="84" t="s">
        <v>303</v>
      </c>
      <c r="B27" s="166">
        <v>28700</v>
      </c>
      <c r="C27" s="166">
        <v>69546.289999999994</v>
      </c>
      <c r="D27" s="154">
        <f t="shared" si="3"/>
        <v>98246.29</v>
      </c>
      <c r="E27" s="167">
        <v>91461.45</v>
      </c>
      <c r="F27" s="167">
        <v>51884.6</v>
      </c>
      <c r="G27" s="80">
        <f t="shared" si="4"/>
        <v>6784.8399999999965</v>
      </c>
    </row>
    <row r="28" spans="1:7" x14ac:dyDescent="0.25">
      <c r="A28" s="83" t="s">
        <v>304</v>
      </c>
      <c r="B28" s="80">
        <f>SUM(B29:B37)</f>
        <v>10253444.810000001</v>
      </c>
      <c r="C28" s="80">
        <f t="shared" ref="C28:G28" si="5">SUM(C29:C37)</f>
        <v>4020678.4100000006</v>
      </c>
      <c r="D28" s="80">
        <f t="shared" si="5"/>
        <v>14274123.219999999</v>
      </c>
      <c r="E28" s="80">
        <f t="shared" si="5"/>
        <v>13370358.930000002</v>
      </c>
      <c r="F28" s="80">
        <f t="shared" si="5"/>
        <v>12835243.250000002</v>
      </c>
      <c r="G28" s="80">
        <f t="shared" si="5"/>
        <v>903764.29000000039</v>
      </c>
    </row>
    <row r="29" spans="1:7" x14ac:dyDescent="0.25">
      <c r="A29" s="84" t="s">
        <v>305</v>
      </c>
      <c r="B29" s="168">
        <v>1642300</v>
      </c>
      <c r="C29" s="168">
        <v>340153.71</v>
      </c>
      <c r="D29" s="154">
        <f t="shared" ref="D29:D37" si="6">B29+C29</f>
        <v>1982453.71</v>
      </c>
      <c r="E29" s="169">
        <v>1903937.36</v>
      </c>
      <c r="F29" s="169">
        <v>1903937.36</v>
      </c>
      <c r="G29" s="80">
        <f>D29-E29</f>
        <v>78516.34999999986</v>
      </c>
    </row>
    <row r="30" spans="1:7" x14ac:dyDescent="0.25">
      <c r="A30" s="84" t="s">
        <v>306</v>
      </c>
      <c r="B30" s="168">
        <v>39500</v>
      </c>
      <c r="C30" s="168">
        <v>-84.8</v>
      </c>
      <c r="D30" s="154">
        <f t="shared" si="6"/>
        <v>39415.199999999997</v>
      </c>
      <c r="E30" s="169">
        <v>16415.2</v>
      </c>
      <c r="F30" s="169">
        <v>16415.2</v>
      </c>
      <c r="G30" s="80">
        <f t="shared" ref="G30:G37" si="7">D30-E30</f>
        <v>22999.999999999996</v>
      </c>
    </row>
    <row r="31" spans="1:7" x14ac:dyDescent="0.25">
      <c r="A31" s="84" t="s">
        <v>307</v>
      </c>
      <c r="B31" s="168">
        <v>395500</v>
      </c>
      <c r="C31" s="168">
        <v>-209043.8</v>
      </c>
      <c r="D31" s="154">
        <f t="shared" si="6"/>
        <v>186456.2</v>
      </c>
      <c r="E31" s="169">
        <v>181856.2</v>
      </c>
      <c r="F31" s="169">
        <v>181856.2</v>
      </c>
      <c r="G31" s="80">
        <f t="shared" si="7"/>
        <v>4600</v>
      </c>
    </row>
    <row r="32" spans="1:7" x14ac:dyDescent="0.25">
      <c r="A32" s="84" t="s">
        <v>308</v>
      </c>
      <c r="B32" s="168">
        <v>111700</v>
      </c>
      <c r="C32" s="168">
        <v>70256.7</v>
      </c>
      <c r="D32" s="154">
        <f t="shared" si="6"/>
        <v>181956.7</v>
      </c>
      <c r="E32" s="169">
        <v>133228.63</v>
      </c>
      <c r="F32" s="169">
        <v>133228.63</v>
      </c>
      <c r="G32" s="80">
        <f t="shared" si="7"/>
        <v>48728.070000000007</v>
      </c>
    </row>
    <row r="33" spans="1:7" x14ac:dyDescent="0.25">
      <c r="A33" s="84" t="s">
        <v>309</v>
      </c>
      <c r="B33" s="168">
        <v>1500600</v>
      </c>
      <c r="C33" s="168">
        <v>1669208.49</v>
      </c>
      <c r="D33" s="154">
        <f t="shared" si="6"/>
        <v>3169808.49</v>
      </c>
      <c r="E33" s="169">
        <v>2764586.34</v>
      </c>
      <c r="F33" s="169">
        <v>2331095.66</v>
      </c>
      <c r="G33" s="80">
        <f t="shared" si="7"/>
        <v>405222.15000000037</v>
      </c>
    </row>
    <row r="34" spans="1:7" x14ac:dyDescent="0.25">
      <c r="A34" s="84" t="s">
        <v>310</v>
      </c>
      <c r="B34" s="168">
        <v>216000</v>
      </c>
      <c r="C34" s="168">
        <v>298129.42</v>
      </c>
      <c r="D34" s="154">
        <f t="shared" si="6"/>
        <v>514129.42</v>
      </c>
      <c r="E34" s="169">
        <v>514129.42</v>
      </c>
      <c r="F34" s="169">
        <v>514129.42</v>
      </c>
      <c r="G34" s="80">
        <f t="shared" si="7"/>
        <v>0</v>
      </c>
    </row>
    <row r="35" spans="1:7" x14ac:dyDescent="0.25">
      <c r="A35" s="84" t="s">
        <v>311</v>
      </c>
      <c r="B35" s="168">
        <v>372700</v>
      </c>
      <c r="C35" s="168">
        <v>174243.51</v>
      </c>
      <c r="D35" s="154">
        <f t="shared" si="6"/>
        <v>546943.51</v>
      </c>
      <c r="E35" s="169">
        <v>512227.11</v>
      </c>
      <c r="F35" s="169">
        <v>512227.11</v>
      </c>
      <c r="G35" s="80">
        <f t="shared" si="7"/>
        <v>34716.400000000023</v>
      </c>
    </row>
    <row r="36" spans="1:7" x14ac:dyDescent="0.25">
      <c r="A36" s="84" t="s">
        <v>312</v>
      </c>
      <c r="B36" s="168">
        <v>5196400</v>
      </c>
      <c r="C36" s="168">
        <v>1657650.7</v>
      </c>
      <c r="D36" s="154">
        <f t="shared" si="6"/>
        <v>6854050.7000000002</v>
      </c>
      <c r="E36" s="169">
        <v>6566504.6200000001</v>
      </c>
      <c r="F36" s="169">
        <v>6557082.6200000001</v>
      </c>
      <c r="G36" s="80">
        <f t="shared" si="7"/>
        <v>287546.08000000007</v>
      </c>
    </row>
    <row r="37" spans="1:7" x14ac:dyDescent="0.25">
      <c r="A37" s="84" t="s">
        <v>313</v>
      </c>
      <c r="B37" s="168">
        <v>778744.81</v>
      </c>
      <c r="C37" s="168">
        <v>20164.48</v>
      </c>
      <c r="D37" s="154">
        <f t="shared" si="6"/>
        <v>798909.29</v>
      </c>
      <c r="E37" s="169">
        <v>777474.05</v>
      </c>
      <c r="F37" s="169">
        <v>685271.05</v>
      </c>
      <c r="G37" s="80">
        <f t="shared" si="7"/>
        <v>21435.239999999991</v>
      </c>
    </row>
    <row r="38" spans="1:7" x14ac:dyDescent="0.25">
      <c r="A38" s="83" t="s">
        <v>314</v>
      </c>
      <c r="B38" s="80">
        <f>SUM(B39:B47)</f>
        <v>7822675.1100000003</v>
      </c>
      <c r="C38" s="80">
        <f t="shared" ref="C38:G38" si="8">SUM(C39:C47)</f>
        <v>4955314.8499999996</v>
      </c>
      <c r="D38" s="80">
        <f t="shared" si="8"/>
        <v>12777989.960000001</v>
      </c>
      <c r="E38" s="80">
        <f t="shared" si="8"/>
        <v>12038181.98</v>
      </c>
      <c r="F38" s="80">
        <f t="shared" si="8"/>
        <v>11542858.239999998</v>
      </c>
      <c r="G38" s="80">
        <f t="shared" si="8"/>
        <v>739807.98000000091</v>
      </c>
    </row>
    <row r="39" spans="1:7" x14ac:dyDescent="0.25">
      <c r="A39" s="84" t="s">
        <v>315</v>
      </c>
      <c r="B39" s="170"/>
      <c r="C39" s="170"/>
      <c r="D39" s="154">
        <f t="shared" ref="D39:D47" si="9">B39+C39</f>
        <v>0</v>
      </c>
      <c r="E39" s="154"/>
      <c r="F39" s="154"/>
      <c r="G39" s="80">
        <f>D39-E39</f>
        <v>0</v>
      </c>
    </row>
    <row r="40" spans="1:7" x14ac:dyDescent="0.25">
      <c r="A40" s="84" t="s">
        <v>316</v>
      </c>
      <c r="B40" s="171">
        <v>4180000</v>
      </c>
      <c r="C40" s="171">
        <v>978721.52</v>
      </c>
      <c r="D40" s="154">
        <f t="shared" si="9"/>
        <v>5158721.5199999996</v>
      </c>
      <c r="E40" s="172">
        <v>5085860.5199999996</v>
      </c>
      <c r="F40" s="172">
        <v>5085860.5199999996</v>
      </c>
      <c r="G40" s="80">
        <f t="shared" ref="G40:G47" si="10">D40-E40</f>
        <v>72861</v>
      </c>
    </row>
    <row r="41" spans="1:7" x14ac:dyDescent="0.25">
      <c r="A41" s="84" t="s">
        <v>317</v>
      </c>
      <c r="B41" s="171">
        <v>1591675.11</v>
      </c>
      <c r="C41" s="171">
        <v>805391.29</v>
      </c>
      <c r="D41" s="154">
        <f t="shared" si="9"/>
        <v>2397066.4000000004</v>
      </c>
      <c r="E41" s="172">
        <v>2387496.4</v>
      </c>
      <c r="F41" s="172">
        <v>2302109.0099999998</v>
      </c>
      <c r="G41" s="80">
        <f t="shared" si="10"/>
        <v>9570.0000000004657</v>
      </c>
    </row>
    <row r="42" spans="1:7" x14ac:dyDescent="0.25">
      <c r="A42" s="84" t="s">
        <v>318</v>
      </c>
      <c r="B42" s="171">
        <v>2051000</v>
      </c>
      <c r="C42" s="171">
        <v>3171202.04</v>
      </c>
      <c r="D42" s="154">
        <f t="shared" si="9"/>
        <v>5222202.04</v>
      </c>
      <c r="E42" s="172">
        <v>4564825.0599999996</v>
      </c>
      <c r="F42" s="172">
        <v>4154888.71</v>
      </c>
      <c r="G42" s="80">
        <f t="shared" si="10"/>
        <v>657376.98000000045</v>
      </c>
    </row>
    <row r="43" spans="1:7" x14ac:dyDescent="0.25">
      <c r="A43" s="84" t="s">
        <v>319</v>
      </c>
      <c r="B43" s="170"/>
      <c r="C43" s="170"/>
      <c r="D43" s="154">
        <f t="shared" si="9"/>
        <v>0</v>
      </c>
      <c r="E43" s="154"/>
      <c r="F43" s="154"/>
      <c r="G43" s="80">
        <f t="shared" si="10"/>
        <v>0</v>
      </c>
    </row>
    <row r="44" spans="1:7" x14ac:dyDescent="0.25">
      <c r="A44" s="84" t="s">
        <v>320</v>
      </c>
      <c r="B44" s="170"/>
      <c r="C44" s="170"/>
      <c r="D44" s="154">
        <f t="shared" si="9"/>
        <v>0</v>
      </c>
      <c r="E44" s="154"/>
      <c r="F44" s="154"/>
      <c r="G44" s="80">
        <f t="shared" si="10"/>
        <v>0</v>
      </c>
    </row>
    <row r="45" spans="1:7" x14ac:dyDescent="0.25">
      <c r="A45" s="84" t="s">
        <v>321</v>
      </c>
      <c r="B45" s="170"/>
      <c r="C45" s="170"/>
      <c r="D45" s="154">
        <f t="shared" si="9"/>
        <v>0</v>
      </c>
      <c r="E45" s="154"/>
      <c r="F45" s="154"/>
      <c r="G45" s="80">
        <f t="shared" si="10"/>
        <v>0</v>
      </c>
    </row>
    <row r="46" spans="1:7" x14ac:dyDescent="0.25">
      <c r="A46" s="84" t="s">
        <v>322</v>
      </c>
      <c r="B46" s="170"/>
      <c r="C46" s="170"/>
      <c r="D46" s="154">
        <f t="shared" si="9"/>
        <v>0</v>
      </c>
      <c r="E46" s="154"/>
      <c r="F46" s="154"/>
      <c r="G46" s="80">
        <f t="shared" si="10"/>
        <v>0</v>
      </c>
    </row>
    <row r="47" spans="1:7" x14ac:dyDescent="0.25">
      <c r="A47" s="84" t="s">
        <v>323</v>
      </c>
      <c r="B47" s="154"/>
      <c r="C47" s="154"/>
      <c r="D47" s="154">
        <f t="shared" si="9"/>
        <v>0</v>
      </c>
      <c r="E47" s="154"/>
      <c r="F47" s="154"/>
      <c r="G47" s="80">
        <f t="shared" si="10"/>
        <v>0</v>
      </c>
    </row>
    <row r="48" spans="1:7" x14ac:dyDescent="0.25">
      <c r="A48" s="83" t="s">
        <v>324</v>
      </c>
      <c r="B48" s="80">
        <f>SUM(B49:B57)</f>
        <v>202450</v>
      </c>
      <c r="C48" s="80">
        <f t="shared" ref="C48:G48" si="11">SUM(C49:C57)</f>
        <v>199554.02000000002</v>
      </c>
      <c r="D48" s="80">
        <f t="shared" si="11"/>
        <v>402004.02</v>
      </c>
      <c r="E48" s="80">
        <f t="shared" si="11"/>
        <v>365193.57000000007</v>
      </c>
      <c r="F48" s="80">
        <f t="shared" si="11"/>
        <v>358193.57000000007</v>
      </c>
      <c r="G48" s="80">
        <f t="shared" si="11"/>
        <v>36810.450000000012</v>
      </c>
    </row>
    <row r="49" spans="1:7" x14ac:dyDescent="0.25">
      <c r="A49" s="84" t="s">
        <v>325</v>
      </c>
      <c r="B49" s="174">
        <v>113850</v>
      </c>
      <c r="C49" s="174">
        <v>190107.29</v>
      </c>
      <c r="D49" s="154">
        <f t="shared" ref="D49:D57" si="12">B49+C49</f>
        <v>303957.29000000004</v>
      </c>
      <c r="E49" s="176">
        <v>274231.84000000003</v>
      </c>
      <c r="F49" s="176">
        <v>274231.84000000003</v>
      </c>
      <c r="G49" s="80">
        <f>D49-E49</f>
        <v>29725.450000000012</v>
      </c>
    </row>
    <row r="50" spans="1:7" x14ac:dyDescent="0.25">
      <c r="A50" s="84" t="s">
        <v>326</v>
      </c>
      <c r="B50" s="174">
        <v>0</v>
      </c>
      <c r="C50" s="174">
        <v>47450.01</v>
      </c>
      <c r="D50" s="154">
        <f t="shared" si="12"/>
        <v>47450.01</v>
      </c>
      <c r="E50" s="176">
        <v>47450.01</v>
      </c>
      <c r="F50" s="176">
        <v>47450.01</v>
      </c>
      <c r="G50" s="80">
        <f t="shared" ref="G50:G57" si="13">D50-E50</f>
        <v>0</v>
      </c>
    </row>
    <row r="51" spans="1:7" x14ac:dyDescent="0.25">
      <c r="A51" s="84" t="s">
        <v>327</v>
      </c>
      <c r="B51" s="174">
        <v>0</v>
      </c>
      <c r="C51" s="174">
        <v>0</v>
      </c>
      <c r="D51" s="154">
        <f t="shared" si="12"/>
        <v>0</v>
      </c>
      <c r="E51" s="176">
        <v>0</v>
      </c>
      <c r="F51" s="176">
        <v>0</v>
      </c>
      <c r="G51" s="80">
        <f t="shared" si="13"/>
        <v>0</v>
      </c>
    </row>
    <row r="52" spans="1:7" x14ac:dyDescent="0.25">
      <c r="A52" s="84" t="s">
        <v>328</v>
      </c>
      <c r="B52" s="173"/>
      <c r="C52" s="173"/>
      <c r="D52" s="154">
        <f t="shared" si="12"/>
        <v>0</v>
      </c>
      <c r="E52" s="175"/>
      <c r="F52" s="175"/>
      <c r="G52" s="80">
        <f t="shared" si="13"/>
        <v>0</v>
      </c>
    </row>
    <row r="53" spans="1:7" x14ac:dyDescent="0.25">
      <c r="A53" s="84" t="s">
        <v>329</v>
      </c>
      <c r="B53" s="173"/>
      <c r="C53" s="173"/>
      <c r="D53" s="154">
        <f t="shared" si="12"/>
        <v>0</v>
      </c>
      <c r="E53" s="175"/>
      <c r="F53" s="175"/>
      <c r="G53" s="80">
        <f t="shared" si="13"/>
        <v>0</v>
      </c>
    </row>
    <row r="54" spans="1:7" x14ac:dyDescent="0.25">
      <c r="A54" s="84" t="s">
        <v>330</v>
      </c>
      <c r="B54" s="174">
        <v>83600</v>
      </c>
      <c r="C54" s="174">
        <v>-38003.279999999999</v>
      </c>
      <c r="D54" s="154">
        <f t="shared" si="12"/>
        <v>45596.72</v>
      </c>
      <c r="E54" s="176">
        <v>43511.72</v>
      </c>
      <c r="F54" s="176">
        <v>36511.72</v>
      </c>
      <c r="G54" s="80">
        <f t="shared" si="13"/>
        <v>2085</v>
      </c>
    </row>
    <row r="55" spans="1:7" x14ac:dyDescent="0.25">
      <c r="A55" s="84" t="s">
        <v>331</v>
      </c>
      <c r="B55" s="173"/>
      <c r="C55" s="173"/>
      <c r="D55" s="154">
        <f t="shared" si="12"/>
        <v>0</v>
      </c>
      <c r="E55" s="175"/>
      <c r="F55" s="175"/>
      <c r="G55" s="80">
        <f t="shared" si="13"/>
        <v>0</v>
      </c>
    </row>
    <row r="56" spans="1:7" x14ac:dyDescent="0.25">
      <c r="A56" s="84" t="s">
        <v>332</v>
      </c>
      <c r="B56" s="173"/>
      <c r="C56" s="173"/>
      <c r="D56" s="154">
        <f t="shared" si="12"/>
        <v>0</v>
      </c>
      <c r="E56" s="175"/>
      <c r="F56" s="175"/>
      <c r="G56" s="80">
        <f t="shared" si="13"/>
        <v>0</v>
      </c>
    </row>
    <row r="57" spans="1:7" x14ac:dyDescent="0.25">
      <c r="A57" s="84" t="s">
        <v>333</v>
      </c>
      <c r="B57" s="174">
        <v>5000</v>
      </c>
      <c r="C57" s="174">
        <v>0</v>
      </c>
      <c r="D57" s="154">
        <f t="shared" si="12"/>
        <v>5000</v>
      </c>
      <c r="E57" s="176">
        <v>0</v>
      </c>
      <c r="F57" s="176">
        <v>0</v>
      </c>
      <c r="G57" s="80">
        <f t="shared" si="13"/>
        <v>5000</v>
      </c>
    </row>
    <row r="58" spans="1:7" x14ac:dyDescent="0.25">
      <c r="A58" s="83" t="s">
        <v>334</v>
      </c>
      <c r="B58" s="80">
        <f>SUM(B59:B61)</f>
        <v>19500</v>
      </c>
      <c r="C58" s="80">
        <f t="shared" ref="C58:G58" si="14">SUM(C59:C61)</f>
        <v>1182735.02</v>
      </c>
      <c r="D58" s="80">
        <f t="shared" si="14"/>
        <v>1202235.02</v>
      </c>
      <c r="E58" s="80">
        <f t="shared" si="14"/>
        <v>1171733.43</v>
      </c>
      <c r="F58" s="80">
        <f t="shared" si="14"/>
        <v>987258.27</v>
      </c>
      <c r="G58" s="80">
        <f t="shared" si="14"/>
        <v>30501.589999999997</v>
      </c>
    </row>
    <row r="59" spans="1:7" x14ac:dyDescent="0.25">
      <c r="A59" s="84" t="s">
        <v>335</v>
      </c>
      <c r="B59" s="177">
        <v>0</v>
      </c>
      <c r="C59" s="177">
        <v>617704.1</v>
      </c>
      <c r="D59" s="154">
        <f t="shared" ref="D59:D61" si="15">B59+C59</f>
        <v>617704.1</v>
      </c>
      <c r="E59" s="178">
        <v>617704.1</v>
      </c>
      <c r="F59" s="178">
        <v>617704.1</v>
      </c>
      <c r="G59" s="80">
        <f>D59-E59</f>
        <v>0</v>
      </c>
    </row>
    <row r="60" spans="1:7" x14ac:dyDescent="0.25">
      <c r="A60" s="84" t="s">
        <v>336</v>
      </c>
      <c r="B60" s="177">
        <v>0</v>
      </c>
      <c r="C60" s="177">
        <v>376839.33</v>
      </c>
      <c r="D60" s="154">
        <f t="shared" si="15"/>
        <v>376839.33</v>
      </c>
      <c r="E60" s="178">
        <v>376839.33</v>
      </c>
      <c r="F60" s="178">
        <v>192364.17</v>
      </c>
      <c r="G60" s="80">
        <f t="shared" ref="G60:G61" si="16">D60-E60</f>
        <v>0</v>
      </c>
    </row>
    <row r="61" spans="1:7" x14ac:dyDescent="0.25">
      <c r="A61" s="84" t="s">
        <v>337</v>
      </c>
      <c r="B61" s="177">
        <v>19500</v>
      </c>
      <c r="C61" s="177">
        <v>188191.59</v>
      </c>
      <c r="D61" s="154">
        <f t="shared" si="15"/>
        <v>207691.59</v>
      </c>
      <c r="E61" s="178">
        <v>177190</v>
      </c>
      <c r="F61" s="178">
        <v>177190</v>
      </c>
      <c r="G61" s="80">
        <f t="shared" si="16"/>
        <v>30501.589999999997</v>
      </c>
    </row>
    <row r="62" spans="1:7" x14ac:dyDescent="0.25">
      <c r="A62" s="83" t="s">
        <v>338</v>
      </c>
      <c r="B62" s="80"/>
      <c r="C62" s="219">
        <v>81022.09</v>
      </c>
      <c r="D62" s="218">
        <v>81022.09</v>
      </c>
      <c r="E62" s="80"/>
      <c r="F62" s="80"/>
      <c r="G62" s="80">
        <f t="shared" ref="G62" si="17">SUM(G63:G67,G69:G70)</f>
        <v>81022.09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8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8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8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8"/>
        <v>0</v>
      </c>
    </row>
    <row r="68" spans="1:7" x14ac:dyDescent="0.25">
      <c r="A68" s="84" t="s">
        <v>3301</v>
      </c>
      <c r="B68" s="80"/>
      <c r="C68" s="80"/>
      <c r="D68" s="80"/>
      <c r="E68" s="80"/>
      <c r="F68" s="80"/>
      <c r="G68" s="80">
        <f t="shared" si="18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8"/>
        <v>0</v>
      </c>
    </row>
    <row r="70" spans="1:7" x14ac:dyDescent="0.25">
      <c r="A70" s="84" t="s">
        <v>346</v>
      </c>
      <c r="B70" s="179">
        <v>0</v>
      </c>
      <c r="C70" s="217">
        <v>81022.09</v>
      </c>
      <c r="D70" s="216">
        <v>81022.09</v>
      </c>
      <c r="E70" s="80"/>
      <c r="F70" s="80"/>
      <c r="G70" s="80">
        <f t="shared" si="18"/>
        <v>81022.09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9">SUM(C72:C74)</f>
        <v>355763.99</v>
      </c>
      <c r="D71" s="80">
        <f t="shared" si="19"/>
        <v>355763.99</v>
      </c>
      <c r="E71" s="182">
        <v>355763.99</v>
      </c>
      <c r="F71" s="182">
        <v>355763.99</v>
      </c>
      <c r="G71" s="80">
        <f t="shared" si="19"/>
        <v>0</v>
      </c>
    </row>
    <row r="72" spans="1:7" x14ac:dyDescent="0.25">
      <c r="A72" s="84" t="s">
        <v>348</v>
      </c>
      <c r="B72" s="180"/>
      <c r="C72" s="180"/>
      <c r="D72" s="80"/>
      <c r="E72" s="182"/>
      <c r="F72" s="182"/>
      <c r="G72" s="80">
        <f>D72-E72</f>
        <v>0</v>
      </c>
    </row>
    <row r="73" spans="1:7" x14ac:dyDescent="0.25">
      <c r="A73" s="84" t="s">
        <v>349</v>
      </c>
      <c r="B73" s="180"/>
      <c r="C73" s="180"/>
      <c r="D73" s="80"/>
      <c r="E73" s="182"/>
      <c r="F73" s="182"/>
      <c r="G73" s="80">
        <f t="shared" ref="G73:G74" si="20">D73-E73</f>
        <v>0</v>
      </c>
    </row>
    <row r="74" spans="1:7" x14ac:dyDescent="0.25">
      <c r="A74" s="84" t="s">
        <v>350</v>
      </c>
      <c r="B74" s="181">
        <v>0</v>
      </c>
      <c r="C74" s="181">
        <v>355763.99</v>
      </c>
      <c r="D74" s="154">
        <f t="shared" ref="D74" si="21">B74+C74</f>
        <v>355763.99</v>
      </c>
      <c r="E74" s="183">
        <v>355763.99</v>
      </c>
      <c r="F74" s="183">
        <v>355763.99</v>
      </c>
      <c r="G74" s="80">
        <f t="shared" si="20"/>
        <v>0</v>
      </c>
    </row>
    <row r="75" spans="1:7" x14ac:dyDescent="0.25">
      <c r="A75" s="83" t="s">
        <v>351</v>
      </c>
      <c r="B75" s="80">
        <f>SUM(B76:B82)</f>
        <v>2560000</v>
      </c>
      <c r="C75" s="80">
        <f t="shared" ref="C75:G75" si="22">SUM(C76:C82)</f>
        <v>1875</v>
      </c>
      <c r="D75" s="80">
        <f t="shared" si="22"/>
        <v>2561875</v>
      </c>
      <c r="E75" s="80">
        <f t="shared" si="22"/>
        <v>2561875</v>
      </c>
      <c r="F75" s="80">
        <f t="shared" si="22"/>
        <v>2561875</v>
      </c>
      <c r="G75" s="80">
        <f t="shared" si="22"/>
        <v>0</v>
      </c>
    </row>
    <row r="76" spans="1:7" x14ac:dyDescent="0.25">
      <c r="A76" s="84" t="s">
        <v>352</v>
      </c>
      <c r="B76" s="184">
        <v>2500000</v>
      </c>
      <c r="C76" s="184">
        <v>0</v>
      </c>
      <c r="D76" s="154">
        <f t="shared" ref="D76:D77" si="23">B76+C76</f>
        <v>2500000</v>
      </c>
      <c r="E76" s="185">
        <v>2500000</v>
      </c>
      <c r="F76" s="185">
        <v>2500000</v>
      </c>
      <c r="G76" s="80">
        <f>D76-E76</f>
        <v>0</v>
      </c>
    </row>
    <row r="77" spans="1:7" x14ac:dyDescent="0.25">
      <c r="A77" s="84" t="s">
        <v>353</v>
      </c>
      <c r="B77" s="184">
        <v>60000</v>
      </c>
      <c r="C77" s="184">
        <v>1875</v>
      </c>
      <c r="D77" s="154">
        <f t="shared" si="23"/>
        <v>61875</v>
      </c>
      <c r="E77" s="185">
        <v>61875</v>
      </c>
      <c r="F77" s="185">
        <v>61875</v>
      </c>
      <c r="G77" s="80">
        <f t="shared" ref="G77:G82" si="24">D77-E77</f>
        <v>0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24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24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24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24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24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35700000</v>
      </c>
      <c r="C84" s="79">
        <f t="shared" ref="C84:G84" si="25">SUM(C85,C93,C103,C113,C123,C133,C137,C146,C150)</f>
        <v>14969140.700000005</v>
      </c>
      <c r="D84" s="79">
        <f t="shared" si="25"/>
        <v>50669140.700000003</v>
      </c>
      <c r="E84" s="79">
        <f t="shared" si="25"/>
        <v>31678051.669999998</v>
      </c>
      <c r="F84" s="79">
        <f t="shared" si="25"/>
        <v>30481526</v>
      </c>
      <c r="G84" s="79">
        <f t="shared" si="25"/>
        <v>18991089.030000001</v>
      </c>
    </row>
    <row r="85" spans="1:7" x14ac:dyDescent="0.25">
      <c r="A85" s="83" t="s">
        <v>286</v>
      </c>
      <c r="B85" s="80">
        <f>SUM(B86:B92)</f>
        <v>5588743.2199999997</v>
      </c>
      <c r="C85" s="80">
        <f t="shared" ref="C85:G85" si="26">SUM(C86:C92)</f>
        <v>350207.35</v>
      </c>
      <c r="D85" s="80">
        <f t="shared" si="26"/>
        <v>5938950.5700000003</v>
      </c>
      <c r="E85" s="80">
        <f t="shared" si="26"/>
        <v>5938950.5700000003</v>
      </c>
      <c r="F85" s="80">
        <f t="shared" si="26"/>
        <v>5358701.1900000004</v>
      </c>
      <c r="G85" s="80">
        <f t="shared" si="26"/>
        <v>0</v>
      </c>
    </row>
    <row r="86" spans="1:7" x14ac:dyDescent="0.25">
      <c r="A86" s="84" t="s">
        <v>287</v>
      </c>
      <c r="B86" s="187">
        <v>4503071.25</v>
      </c>
      <c r="C86" s="187">
        <v>248221.86</v>
      </c>
      <c r="D86" s="154">
        <f t="shared" ref="D86:D92" si="27">B86+C86</f>
        <v>4751293.1100000003</v>
      </c>
      <c r="E86" s="189">
        <v>4751293.1100000003</v>
      </c>
      <c r="F86" s="189">
        <v>4751293.1100000003</v>
      </c>
      <c r="G86" s="80">
        <f>D86-E86</f>
        <v>0</v>
      </c>
    </row>
    <row r="87" spans="1:7" x14ac:dyDescent="0.25">
      <c r="A87" s="84" t="s">
        <v>288</v>
      </c>
      <c r="B87" s="186"/>
      <c r="C87" s="186"/>
      <c r="D87" s="154">
        <f t="shared" si="27"/>
        <v>0</v>
      </c>
      <c r="E87" s="188"/>
      <c r="F87" s="188"/>
      <c r="G87" s="80">
        <f t="shared" ref="G87:G92" si="28">D87-E87</f>
        <v>0</v>
      </c>
    </row>
    <row r="88" spans="1:7" x14ac:dyDescent="0.25">
      <c r="A88" s="84" t="s">
        <v>289</v>
      </c>
      <c r="B88" s="187">
        <v>567510.35</v>
      </c>
      <c r="C88" s="187">
        <v>39897.730000000003</v>
      </c>
      <c r="D88" s="154">
        <f t="shared" si="27"/>
        <v>607408.07999999996</v>
      </c>
      <c r="E88" s="189">
        <v>607408.07999999996</v>
      </c>
      <c r="F88" s="189">
        <v>607408.07999999996</v>
      </c>
      <c r="G88" s="80">
        <f t="shared" si="28"/>
        <v>0</v>
      </c>
    </row>
    <row r="89" spans="1:7" x14ac:dyDescent="0.25">
      <c r="A89" s="84" t="s">
        <v>290</v>
      </c>
      <c r="B89" s="186"/>
      <c r="C89" s="186"/>
      <c r="D89" s="154">
        <f t="shared" si="27"/>
        <v>0</v>
      </c>
      <c r="E89" s="188"/>
      <c r="F89" s="188"/>
      <c r="G89" s="80">
        <f t="shared" si="28"/>
        <v>0</v>
      </c>
    </row>
    <row r="90" spans="1:7" x14ac:dyDescent="0.25">
      <c r="A90" s="84" t="s">
        <v>291</v>
      </c>
      <c r="B90" s="187">
        <v>0</v>
      </c>
      <c r="C90" s="187">
        <v>580249.38</v>
      </c>
      <c r="D90" s="154">
        <f t="shared" si="27"/>
        <v>580249.38</v>
      </c>
      <c r="E90" s="189">
        <v>580249.38</v>
      </c>
      <c r="F90" s="189">
        <v>0</v>
      </c>
      <c r="G90" s="80">
        <f t="shared" si="28"/>
        <v>0</v>
      </c>
    </row>
    <row r="91" spans="1:7" x14ac:dyDescent="0.25">
      <c r="A91" s="84" t="s">
        <v>292</v>
      </c>
      <c r="B91" s="187">
        <v>518161.62</v>
      </c>
      <c r="C91" s="187">
        <v>-518161.62</v>
      </c>
      <c r="D91" s="154">
        <f t="shared" si="27"/>
        <v>0</v>
      </c>
      <c r="E91" s="189">
        <v>0</v>
      </c>
      <c r="F91" s="189">
        <v>0</v>
      </c>
      <c r="G91" s="80">
        <f t="shared" si="28"/>
        <v>0</v>
      </c>
    </row>
    <row r="92" spans="1:7" x14ac:dyDescent="0.25">
      <c r="A92" s="84" t="s">
        <v>293</v>
      </c>
      <c r="B92" s="186"/>
      <c r="C92" s="186"/>
      <c r="D92" s="154">
        <f t="shared" si="27"/>
        <v>0</v>
      </c>
      <c r="E92" s="188"/>
      <c r="F92" s="188"/>
      <c r="G92" s="80">
        <f t="shared" si="28"/>
        <v>0</v>
      </c>
    </row>
    <row r="93" spans="1:7" x14ac:dyDescent="0.25">
      <c r="A93" s="83" t="s">
        <v>294</v>
      </c>
      <c r="B93" s="80">
        <f>SUM(B94:B102)</f>
        <v>2427313.4499999997</v>
      </c>
      <c r="C93" s="80">
        <f t="shared" ref="C93:G93" si="29">SUM(C94:C102)</f>
        <v>-627442.46</v>
      </c>
      <c r="D93" s="80">
        <f t="shared" si="29"/>
        <v>1799870.9899999998</v>
      </c>
      <c r="E93" s="80">
        <f t="shared" si="29"/>
        <v>1799870.96</v>
      </c>
      <c r="F93" s="80">
        <f t="shared" si="29"/>
        <v>1741273.96</v>
      </c>
      <c r="G93" s="80">
        <f t="shared" si="29"/>
        <v>3.0000000000654836E-2</v>
      </c>
    </row>
    <row r="94" spans="1:7" x14ac:dyDescent="0.25">
      <c r="A94" s="84" t="s">
        <v>295</v>
      </c>
      <c r="B94" s="191">
        <v>0</v>
      </c>
      <c r="C94" s="191">
        <v>11500</v>
      </c>
      <c r="D94" s="154">
        <f t="shared" ref="D94:D102" si="30">B94+C94</f>
        <v>11500</v>
      </c>
      <c r="E94" s="193">
        <v>11499.97</v>
      </c>
      <c r="F94" s="193">
        <v>11499.97</v>
      </c>
      <c r="G94" s="80">
        <f>D94-E94</f>
        <v>3.0000000000654836E-2</v>
      </c>
    </row>
    <row r="95" spans="1:7" x14ac:dyDescent="0.25">
      <c r="A95" s="84" t="s">
        <v>296</v>
      </c>
      <c r="B95" s="190"/>
      <c r="C95" s="190"/>
      <c r="D95" s="154">
        <f t="shared" si="30"/>
        <v>0</v>
      </c>
      <c r="E95" s="192"/>
      <c r="F95" s="192"/>
      <c r="G95" s="80">
        <f t="shared" ref="G95:G102" si="31">D95-E95</f>
        <v>0</v>
      </c>
    </row>
    <row r="96" spans="1:7" x14ac:dyDescent="0.25">
      <c r="A96" s="84" t="s">
        <v>297</v>
      </c>
      <c r="B96" s="190"/>
      <c r="C96" s="190"/>
      <c r="D96" s="154">
        <f t="shared" si="30"/>
        <v>0</v>
      </c>
      <c r="E96" s="192"/>
      <c r="F96" s="192"/>
      <c r="G96" s="80">
        <f t="shared" si="31"/>
        <v>0</v>
      </c>
    </row>
    <row r="97" spans="1:7" x14ac:dyDescent="0.25">
      <c r="A97" s="84" t="s">
        <v>298</v>
      </c>
      <c r="B97" s="191">
        <v>990545.32</v>
      </c>
      <c r="C97" s="191">
        <v>-990545.32</v>
      </c>
      <c r="D97" s="154">
        <f t="shared" si="30"/>
        <v>0</v>
      </c>
      <c r="E97" s="193">
        <v>0</v>
      </c>
      <c r="F97" s="193">
        <v>0</v>
      </c>
      <c r="G97" s="80">
        <f t="shared" si="31"/>
        <v>0</v>
      </c>
    </row>
    <row r="98" spans="1:7" x14ac:dyDescent="0.25">
      <c r="A98" s="42" t="s">
        <v>299</v>
      </c>
      <c r="B98" s="190"/>
      <c r="C98" s="190"/>
      <c r="D98" s="154">
        <f t="shared" si="30"/>
        <v>0</v>
      </c>
      <c r="E98" s="192"/>
      <c r="F98" s="192"/>
      <c r="G98" s="80">
        <f t="shared" si="31"/>
        <v>0</v>
      </c>
    </row>
    <row r="99" spans="1:7" x14ac:dyDescent="0.25">
      <c r="A99" s="84" t="s">
        <v>300</v>
      </c>
      <c r="B99" s="191">
        <v>1436768.13</v>
      </c>
      <c r="C99" s="191">
        <v>351602.86</v>
      </c>
      <c r="D99" s="154">
        <f t="shared" si="30"/>
        <v>1788370.9899999998</v>
      </c>
      <c r="E99" s="193">
        <v>1788370.99</v>
      </c>
      <c r="F99" s="193">
        <v>1729773.99</v>
      </c>
      <c r="G99" s="80">
        <f t="shared" si="31"/>
        <v>0</v>
      </c>
    </row>
    <row r="100" spans="1:7" x14ac:dyDescent="0.25">
      <c r="A100" s="84" t="s">
        <v>301</v>
      </c>
      <c r="B100" s="190"/>
      <c r="C100" s="190"/>
      <c r="D100" s="154">
        <f t="shared" si="30"/>
        <v>0</v>
      </c>
      <c r="E100" s="192"/>
      <c r="F100" s="192"/>
      <c r="G100" s="80">
        <f t="shared" si="31"/>
        <v>0</v>
      </c>
    </row>
    <row r="101" spans="1:7" x14ac:dyDescent="0.25">
      <c r="A101" s="84" t="s">
        <v>302</v>
      </c>
      <c r="B101" s="190"/>
      <c r="C101" s="190"/>
      <c r="D101" s="154">
        <f t="shared" si="30"/>
        <v>0</v>
      </c>
      <c r="E101" s="192"/>
      <c r="F101" s="192"/>
      <c r="G101" s="80">
        <f t="shared" si="31"/>
        <v>0</v>
      </c>
    </row>
    <row r="102" spans="1:7" x14ac:dyDescent="0.25">
      <c r="A102" s="84" t="s">
        <v>303</v>
      </c>
      <c r="B102" s="190"/>
      <c r="C102" s="190"/>
      <c r="D102" s="154">
        <f t="shared" si="30"/>
        <v>0</v>
      </c>
      <c r="E102" s="192"/>
      <c r="F102" s="192"/>
      <c r="G102" s="80">
        <f t="shared" si="31"/>
        <v>0</v>
      </c>
    </row>
    <row r="103" spans="1:7" x14ac:dyDescent="0.25">
      <c r="A103" s="83" t="s">
        <v>304</v>
      </c>
      <c r="B103" s="80">
        <f>SUM(B104:B112)</f>
        <v>127143.72</v>
      </c>
      <c r="C103" s="80">
        <f>SUM(C104:C112)</f>
        <v>669996.16999999993</v>
      </c>
      <c r="D103" s="80">
        <f t="shared" ref="D103:G103" si="32">SUM(D104:D112)</f>
        <v>797139.89</v>
      </c>
      <c r="E103" s="80">
        <f t="shared" si="32"/>
        <v>797139.89</v>
      </c>
      <c r="F103" s="80">
        <f t="shared" si="32"/>
        <v>756791.03</v>
      </c>
      <c r="G103" s="80">
        <f t="shared" si="32"/>
        <v>0</v>
      </c>
    </row>
    <row r="104" spans="1:7" x14ac:dyDescent="0.25">
      <c r="A104" s="84" t="s">
        <v>305</v>
      </c>
      <c r="B104" s="194"/>
      <c r="C104" s="194"/>
      <c r="D104" s="154">
        <f t="shared" ref="D104:D112" si="33">B104+C104</f>
        <v>0</v>
      </c>
      <c r="E104" s="196"/>
      <c r="F104" s="196"/>
      <c r="G104" s="80">
        <f>D104-E104</f>
        <v>0</v>
      </c>
    </row>
    <row r="105" spans="1:7" x14ac:dyDescent="0.25">
      <c r="A105" s="84" t="s">
        <v>306</v>
      </c>
      <c r="B105" s="194"/>
      <c r="C105" s="194"/>
      <c r="D105" s="154">
        <f t="shared" si="33"/>
        <v>0</v>
      </c>
      <c r="E105" s="196"/>
      <c r="F105" s="196"/>
      <c r="G105" s="80">
        <f t="shared" ref="G105:G112" si="34">D105-E105</f>
        <v>0</v>
      </c>
    </row>
    <row r="106" spans="1:7" x14ac:dyDescent="0.25">
      <c r="A106" s="84" t="s">
        <v>307</v>
      </c>
      <c r="B106" s="195">
        <v>0</v>
      </c>
      <c r="C106" s="195">
        <v>159000</v>
      </c>
      <c r="D106" s="154">
        <f t="shared" si="33"/>
        <v>159000</v>
      </c>
      <c r="E106" s="197">
        <v>159000</v>
      </c>
      <c r="F106" s="197">
        <v>159000</v>
      </c>
      <c r="G106" s="80">
        <f t="shared" si="34"/>
        <v>0</v>
      </c>
    </row>
    <row r="107" spans="1:7" x14ac:dyDescent="0.25">
      <c r="A107" s="84" t="s">
        <v>308</v>
      </c>
      <c r="B107" s="194"/>
      <c r="C107" s="194"/>
      <c r="D107" s="154">
        <f t="shared" si="33"/>
        <v>0</v>
      </c>
      <c r="E107" s="196"/>
      <c r="F107" s="196"/>
      <c r="G107" s="80">
        <f t="shared" si="34"/>
        <v>0</v>
      </c>
    </row>
    <row r="108" spans="1:7" x14ac:dyDescent="0.25">
      <c r="A108" s="84" t="s">
        <v>309</v>
      </c>
      <c r="B108" s="195">
        <v>127143.72</v>
      </c>
      <c r="C108" s="195">
        <v>510996.17</v>
      </c>
      <c r="D108" s="154">
        <f t="shared" si="33"/>
        <v>638139.89</v>
      </c>
      <c r="E108" s="197">
        <v>638139.89</v>
      </c>
      <c r="F108" s="197">
        <v>597791.03</v>
      </c>
      <c r="G108" s="80">
        <f t="shared" si="34"/>
        <v>0</v>
      </c>
    </row>
    <row r="109" spans="1:7" x14ac:dyDescent="0.25">
      <c r="A109" s="84" t="s">
        <v>310</v>
      </c>
      <c r="B109" s="194"/>
      <c r="C109" s="194"/>
      <c r="D109" s="154">
        <f t="shared" si="33"/>
        <v>0</v>
      </c>
      <c r="E109" s="196"/>
      <c r="F109" s="196"/>
      <c r="G109" s="80">
        <f t="shared" si="34"/>
        <v>0</v>
      </c>
    </row>
    <row r="110" spans="1:7" x14ac:dyDescent="0.25">
      <c r="A110" s="84" t="s">
        <v>311</v>
      </c>
      <c r="B110" s="194"/>
      <c r="C110" s="194"/>
      <c r="D110" s="154">
        <f t="shared" si="33"/>
        <v>0</v>
      </c>
      <c r="E110" s="196"/>
      <c r="F110" s="196"/>
      <c r="G110" s="80">
        <f t="shared" si="34"/>
        <v>0</v>
      </c>
    </row>
    <row r="111" spans="1:7" x14ac:dyDescent="0.25">
      <c r="A111" s="84" t="s">
        <v>312</v>
      </c>
      <c r="B111" s="194"/>
      <c r="C111" s="194"/>
      <c r="D111" s="154">
        <f t="shared" si="33"/>
        <v>0</v>
      </c>
      <c r="E111" s="196"/>
      <c r="F111" s="196"/>
      <c r="G111" s="80">
        <f t="shared" si="34"/>
        <v>0</v>
      </c>
    </row>
    <row r="112" spans="1:7" x14ac:dyDescent="0.25">
      <c r="A112" s="84" t="s">
        <v>313</v>
      </c>
      <c r="B112" s="194"/>
      <c r="C112" s="194"/>
      <c r="D112" s="154">
        <f t="shared" si="33"/>
        <v>0</v>
      </c>
      <c r="E112" s="196"/>
      <c r="F112" s="196"/>
      <c r="G112" s="80">
        <f t="shared" si="34"/>
        <v>0</v>
      </c>
    </row>
    <row r="113" spans="1:7" x14ac:dyDescent="0.25">
      <c r="A113" s="83" t="s">
        <v>314</v>
      </c>
      <c r="B113" s="80">
        <f>SUM(B114:B122)</f>
        <v>1556799.61</v>
      </c>
      <c r="C113" s="80">
        <f t="shared" ref="C113:G113" si="35">SUM(C114:C122)</f>
        <v>15897777.84</v>
      </c>
      <c r="D113" s="80">
        <f t="shared" si="35"/>
        <v>17454577.449999999</v>
      </c>
      <c r="E113" s="80">
        <f t="shared" si="35"/>
        <v>8606498.4800000004</v>
      </c>
      <c r="F113" s="80">
        <f t="shared" si="35"/>
        <v>8206502.8699999992</v>
      </c>
      <c r="G113" s="80">
        <f t="shared" si="35"/>
        <v>8848078.9700000007</v>
      </c>
    </row>
    <row r="114" spans="1:7" x14ac:dyDescent="0.25">
      <c r="A114" s="84" t="s">
        <v>315</v>
      </c>
      <c r="B114" s="198"/>
      <c r="C114" s="198"/>
      <c r="D114" s="154">
        <f t="shared" ref="D114:D122" si="36">B114+C114</f>
        <v>0</v>
      </c>
      <c r="E114" s="200"/>
      <c r="F114" s="200"/>
      <c r="G114" s="80">
        <f>D114-E114</f>
        <v>0</v>
      </c>
    </row>
    <row r="115" spans="1:7" x14ac:dyDescent="0.25">
      <c r="A115" s="84" t="s">
        <v>316</v>
      </c>
      <c r="B115" s="198"/>
      <c r="C115" s="198"/>
      <c r="D115" s="154">
        <f t="shared" si="36"/>
        <v>0</v>
      </c>
      <c r="E115" s="200"/>
      <c r="F115" s="200"/>
      <c r="G115" s="80">
        <f t="shared" ref="G115:G122" si="37">D115-E115</f>
        <v>0</v>
      </c>
    </row>
    <row r="116" spans="1:7" x14ac:dyDescent="0.25">
      <c r="A116" s="84" t="s">
        <v>317</v>
      </c>
      <c r="B116" s="199">
        <v>1556799.61</v>
      </c>
      <c r="C116" s="199">
        <v>1000042.37</v>
      </c>
      <c r="D116" s="154">
        <f t="shared" si="36"/>
        <v>2556841.98</v>
      </c>
      <c r="E116" s="201">
        <v>2556841.98</v>
      </c>
      <c r="F116" s="201">
        <v>2358092.23</v>
      </c>
      <c r="G116" s="80">
        <f t="shared" si="37"/>
        <v>0</v>
      </c>
    </row>
    <row r="117" spans="1:7" x14ac:dyDescent="0.25">
      <c r="A117" s="84" t="s">
        <v>318</v>
      </c>
      <c r="B117" s="199">
        <v>0</v>
      </c>
      <c r="C117" s="199">
        <v>14897735.470000001</v>
      </c>
      <c r="D117" s="154">
        <f t="shared" si="36"/>
        <v>14897735.470000001</v>
      </c>
      <c r="E117" s="201">
        <v>6049656.5</v>
      </c>
      <c r="F117" s="201">
        <v>5848410.6399999997</v>
      </c>
      <c r="G117" s="80">
        <f t="shared" si="37"/>
        <v>8848078.9700000007</v>
      </c>
    </row>
    <row r="118" spans="1:7" x14ac:dyDescent="0.25">
      <c r="A118" s="84" t="s">
        <v>319</v>
      </c>
      <c r="B118" s="198"/>
      <c r="C118" s="198"/>
      <c r="D118" s="154">
        <f t="shared" si="36"/>
        <v>0</v>
      </c>
      <c r="E118" s="200"/>
      <c r="F118" s="200"/>
      <c r="G118" s="80">
        <f t="shared" si="37"/>
        <v>0</v>
      </c>
    </row>
    <row r="119" spans="1:7" x14ac:dyDescent="0.25">
      <c r="A119" s="84" t="s">
        <v>320</v>
      </c>
      <c r="B119" s="198"/>
      <c r="C119" s="198"/>
      <c r="D119" s="154">
        <f t="shared" si="36"/>
        <v>0</v>
      </c>
      <c r="E119" s="200"/>
      <c r="F119" s="200"/>
      <c r="G119" s="80">
        <f t="shared" si="37"/>
        <v>0</v>
      </c>
    </row>
    <row r="120" spans="1:7" x14ac:dyDescent="0.25">
      <c r="A120" s="84" t="s">
        <v>321</v>
      </c>
      <c r="B120" s="198"/>
      <c r="C120" s="198"/>
      <c r="D120" s="154">
        <f t="shared" si="36"/>
        <v>0</v>
      </c>
      <c r="E120" s="200"/>
      <c r="F120" s="200"/>
      <c r="G120" s="80">
        <f t="shared" si="37"/>
        <v>0</v>
      </c>
    </row>
    <row r="121" spans="1:7" x14ac:dyDescent="0.25">
      <c r="A121" s="84" t="s">
        <v>322</v>
      </c>
      <c r="B121" s="198"/>
      <c r="C121" s="198"/>
      <c r="D121" s="154">
        <f t="shared" si="36"/>
        <v>0</v>
      </c>
      <c r="E121" s="200"/>
      <c r="F121" s="200"/>
      <c r="G121" s="80">
        <f t="shared" si="37"/>
        <v>0</v>
      </c>
    </row>
    <row r="122" spans="1:7" x14ac:dyDescent="0.25">
      <c r="A122" s="84" t="s">
        <v>323</v>
      </c>
      <c r="B122" s="198"/>
      <c r="C122" s="198"/>
      <c r="D122" s="154">
        <f t="shared" si="36"/>
        <v>0</v>
      </c>
      <c r="E122" s="154"/>
      <c r="F122" s="154"/>
      <c r="G122" s="80">
        <f t="shared" si="3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38">SUM(C124:C132)</f>
        <v>27000</v>
      </c>
      <c r="D123" s="80">
        <f t="shared" si="38"/>
        <v>27000</v>
      </c>
      <c r="E123" s="80">
        <f t="shared" si="38"/>
        <v>26856.3</v>
      </c>
      <c r="F123" s="80">
        <f t="shared" si="38"/>
        <v>26856.3</v>
      </c>
      <c r="G123" s="80">
        <f t="shared" si="38"/>
        <v>143.70000000000073</v>
      </c>
    </row>
    <row r="124" spans="1:7" x14ac:dyDescent="0.25">
      <c r="A124" s="84" t="s">
        <v>325</v>
      </c>
      <c r="B124" s="80"/>
      <c r="C124" s="202">
        <v>27000</v>
      </c>
      <c r="D124" s="203">
        <v>27000</v>
      </c>
      <c r="E124" s="204">
        <v>26856.3</v>
      </c>
      <c r="F124" s="204">
        <v>26856.3</v>
      </c>
      <c r="G124" s="80">
        <f>D124-E124</f>
        <v>143.70000000000073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3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3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3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3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3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3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3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39"/>
        <v>0</v>
      </c>
    </row>
    <row r="133" spans="1:7" x14ac:dyDescent="0.25">
      <c r="A133" s="83" t="s">
        <v>334</v>
      </c>
      <c r="B133" s="80">
        <f>SUM(B134:B136)</f>
        <v>2500000</v>
      </c>
      <c r="C133" s="80">
        <f t="shared" ref="C133:G133" si="40">SUM(C134:C136)</f>
        <v>18435636.580000002</v>
      </c>
      <c r="D133" s="80">
        <f t="shared" si="40"/>
        <v>20935636.580000002</v>
      </c>
      <c r="E133" s="80">
        <f t="shared" si="40"/>
        <v>10792770.25</v>
      </c>
      <c r="F133" s="80">
        <f t="shared" si="40"/>
        <v>10675435.43</v>
      </c>
      <c r="G133" s="80">
        <f t="shared" si="40"/>
        <v>10142866.330000002</v>
      </c>
    </row>
    <row r="134" spans="1:7" x14ac:dyDescent="0.25">
      <c r="A134" s="84" t="s">
        <v>335</v>
      </c>
      <c r="B134" s="205">
        <v>2500000</v>
      </c>
      <c r="C134" s="205">
        <v>18029872.600000001</v>
      </c>
      <c r="D134" s="154">
        <f t="shared" ref="D134:D136" si="41">B134+C134</f>
        <v>20529872.600000001</v>
      </c>
      <c r="E134" s="206">
        <v>10014402.93</v>
      </c>
      <c r="F134" s="206">
        <v>9897068.1099999994</v>
      </c>
      <c r="G134" s="80">
        <f>D134-E134</f>
        <v>10515469.670000002</v>
      </c>
    </row>
    <row r="135" spans="1:7" x14ac:dyDescent="0.25">
      <c r="A135" s="84" t="s">
        <v>336</v>
      </c>
      <c r="B135" s="205">
        <v>0</v>
      </c>
      <c r="C135" s="205">
        <v>0</v>
      </c>
      <c r="D135" s="154">
        <f t="shared" si="41"/>
        <v>0</v>
      </c>
      <c r="E135" s="206">
        <v>376689.32</v>
      </c>
      <c r="F135" s="206">
        <v>376689.32</v>
      </c>
      <c r="G135" s="80">
        <f t="shared" ref="G135:G136" si="42">D135-E135</f>
        <v>-376689.32</v>
      </c>
    </row>
    <row r="136" spans="1:7" x14ac:dyDescent="0.25">
      <c r="A136" s="84" t="s">
        <v>337</v>
      </c>
      <c r="B136" s="205">
        <v>0</v>
      </c>
      <c r="C136" s="205">
        <v>405763.98</v>
      </c>
      <c r="D136" s="154">
        <f t="shared" si="41"/>
        <v>405763.98</v>
      </c>
      <c r="E136" s="206">
        <v>401678</v>
      </c>
      <c r="F136" s="206">
        <v>401678</v>
      </c>
      <c r="G136" s="80">
        <f t="shared" si="42"/>
        <v>4085.9799999999814</v>
      </c>
    </row>
    <row r="137" spans="1:7" x14ac:dyDescent="0.25">
      <c r="A137" s="83" t="s">
        <v>338</v>
      </c>
      <c r="B137" s="80">
        <f>SUM(B138:B142,B144:B145)</f>
        <v>23500000</v>
      </c>
      <c r="C137" s="80">
        <f t="shared" ref="C137:G137" si="43">SUM(C138:C142,C144:C145)</f>
        <v>-23500000</v>
      </c>
      <c r="D137" s="80">
        <f t="shared" si="43"/>
        <v>0</v>
      </c>
      <c r="E137" s="80">
        <f t="shared" si="43"/>
        <v>0</v>
      </c>
      <c r="F137" s="80">
        <f t="shared" si="43"/>
        <v>0</v>
      </c>
      <c r="G137" s="80">
        <f t="shared" si="43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44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44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44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44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44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44"/>
        <v>0</v>
      </c>
    </row>
    <row r="145" spans="1:7" x14ac:dyDescent="0.25">
      <c r="A145" s="84" t="s">
        <v>346</v>
      </c>
      <c r="B145" s="207">
        <v>23500000</v>
      </c>
      <c r="C145" s="207">
        <v>-23500000</v>
      </c>
      <c r="D145" s="154">
        <f t="shared" ref="D145" si="45">B145+C145</f>
        <v>0</v>
      </c>
      <c r="E145" s="153">
        <v>0</v>
      </c>
      <c r="F145" s="153">
        <v>0</v>
      </c>
      <c r="G145" s="80">
        <f t="shared" si="44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46">SUM(C147:C149)</f>
        <v>3715965.22</v>
      </c>
      <c r="D146" s="80">
        <f t="shared" si="46"/>
        <v>3715965.22</v>
      </c>
      <c r="E146" s="80">
        <f t="shared" si="46"/>
        <v>3715965.22</v>
      </c>
      <c r="F146" s="80">
        <f t="shared" si="46"/>
        <v>3715965.22</v>
      </c>
      <c r="G146" s="80">
        <f t="shared" si="46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47">D148-E148</f>
        <v>0</v>
      </c>
    </row>
    <row r="149" spans="1:7" x14ac:dyDescent="0.25">
      <c r="A149" s="84" t="s">
        <v>350</v>
      </c>
      <c r="B149" s="153">
        <v>0</v>
      </c>
      <c r="C149" s="208">
        <v>3715965.22</v>
      </c>
      <c r="D149" s="154">
        <f t="shared" ref="D149" si="48">B149+C149</f>
        <v>3715965.22</v>
      </c>
      <c r="E149" s="209">
        <v>3715965.22</v>
      </c>
      <c r="F149" s="209">
        <v>3715965.22</v>
      </c>
      <c r="G149" s="80">
        <f t="shared" si="47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49">SUM(C151:C157)</f>
        <v>0</v>
      </c>
      <c r="D150" s="80">
        <f t="shared" si="49"/>
        <v>0</v>
      </c>
      <c r="E150" s="80">
        <f t="shared" si="49"/>
        <v>0</v>
      </c>
      <c r="F150" s="80">
        <f t="shared" si="49"/>
        <v>0</v>
      </c>
      <c r="G150" s="80">
        <f t="shared" si="49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50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50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50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50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50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50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88210940</v>
      </c>
      <c r="C159" s="79">
        <f t="shared" ref="C159:G159" si="51">C9+C84</f>
        <v>25971883.090000004</v>
      </c>
      <c r="D159" s="79">
        <f>D9+D84</f>
        <v>114182823.09</v>
      </c>
      <c r="E159" s="79">
        <f t="shared" si="51"/>
        <v>92841481.25</v>
      </c>
      <c r="F159" s="79">
        <f t="shared" si="51"/>
        <v>88341889.460000008</v>
      </c>
      <c r="G159" s="79">
        <f t="shared" si="51"/>
        <v>21341341.840000004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52510940</v>
      </c>
      <c r="Q2" s="18">
        <f>'Formato 6 a)'!C9</f>
        <v>11002742.389999999</v>
      </c>
      <c r="R2" s="18">
        <f>'Formato 6 a)'!D9</f>
        <v>63513682.390000008</v>
      </c>
      <c r="S2" s="18">
        <f>'Formato 6 a)'!E9</f>
        <v>61163429.580000006</v>
      </c>
      <c r="T2" s="18">
        <f>'Formato 6 a)'!F9</f>
        <v>57860363.460000001</v>
      </c>
      <c r="U2" s="18">
        <f>'Formato 6 a)'!G9</f>
        <v>2350252.8100000005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27608670.079999998</v>
      </c>
      <c r="Q3" s="18">
        <f>'Formato 6 a)'!C10</f>
        <v>-1657715.84</v>
      </c>
      <c r="R3" s="18">
        <f>'Formato 6 a)'!D10</f>
        <v>25950954.239999998</v>
      </c>
      <c r="S3" s="18">
        <f>'Formato 6 a)'!E10</f>
        <v>25662054.84</v>
      </c>
      <c r="T3" s="18">
        <f>'Formato 6 a)'!F10</f>
        <v>23858795.080000002</v>
      </c>
      <c r="U3" s="18">
        <f>'Formato 6 a)'!G10</f>
        <v>288899.39999999921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19115766.120000001</v>
      </c>
      <c r="Q4" s="18">
        <f>'Formato 6 a)'!C11</f>
        <v>-1713710.6</v>
      </c>
      <c r="R4" s="18">
        <f>'Formato 6 a)'!D11</f>
        <v>17402055.52</v>
      </c>
      <c r="S4" s="18">
        <f>'Formato 6 a)'!E11</f>
        <v>17353878.41</v>
      </c>
      <c r="T4" s="18">
        <f>'Formato 6 a)'!F11</f>
        <v>17353878.41</v>
      </c>
      <c r="U4" s="18">
        <f>'Formato 6 a)'!G11</f>
        <v>48177.109999999404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2457300</v>
      </c>
      <c r="Q5" s="18">
        <f>'Formato 6 a)'!C12</f>
        <v>212470.1</v>
      </c>
      <c r="R5" s="18">
        <f>'Formato 6 a)'!D12</f>
        <v>2669770.1</v>
      </c>
      <c r="S5" s="18">
        <f>'Formato 6 a)'!E12</f>
        <v>2648038.4900000002</v>
      </c>
      <c r="T5" s="18">
        <f>'Formato 6 a)'!F12</f>
        <v>2648038.4900000002</v>
      </c>
      <c r="U5" s="18">
        <f>'Formato 6 a)'!G12</f>
        <v>21731.60999999987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2725410.26</v>
      </c>
      <c r="Q6" s="18">
        <f>'Formato 6 a)'!C13</f>
        <v>-83349.259999999995</v>
      </c>
      <c r="R6" s="18">
        <f>'Formato 6 a)'!D13</f>
        <v>2642061</v>
      </c>
      <c r="S6" s="18">
        <f>'Formato 6 a)'!E13</f>
        <v>2642061</v>
      </c>
      <c r="T6" s="18">
        <f>'Formato 6 a)'!F13</f>
        <v>2642061</v>
      </c>
      <c r="U6" s="18">
        <f>'Formato 6 a)'!G13</f>
        <v>0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1215241</v>
      </c>
      <c r="Q7" s="18">
        <f>'Formato 6 a)'!C14</f>
        <v>-174057.56</v>
      </c>
      <c r="R7" s="18">
        <f>'Formato 6 a)'!D14</f>
        <v>1041183.44</v>
      </c>
      <c r="S7" s="18">
        <f>'Formato 6 a)'!E14</f>
        <v>822192.76</v>
      </c>
      <c r="T7" s="18">
        <f>'Formato 6 a)'!F14</f>
        <v>822192.76</v>
      </c>
      <c r="U7" s="18">
        <f>'Formato 6 a)'!G14</f>
        <v>218990.67999999993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434188.21</v>
      </c>
      <c r="Q8" s="18">
        <f>'Formato 6 a)'!C15</f>
        <v>1761695.97</v>
      </c>
      <c r="R8" s="18">
        <f>'Formato 6 a)'!D15</f>
        <v>2195884.1800000002</v>
      </c>
      <c r="S8" s="18">
        <f>'Formato 6 a)'!E15</f>
        <v>2195884.1800000002</v>
      </c>
      <c r="T8" s="18">
        <f>'Formato 6 a)'!F15</f>
        <v>392624.42</v>
      </c>
      <c r="U8" s="18">
        <f>'Formato 6 a)'!G15</f>
        <v>0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1660764.49</v>
      </c>
      <c r="Q9" s="18">
        <f>'Formato 6 a)'!C16</f>
        <v>-1660764.49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4044200</v>
      </c>
      <c r="Q11" s="18">
        <f>'Formato 6 a)'!C18</f>
        <v>1863514.8499999999</v>
      </c>
      <c r="R11" s="18">
        <f>'Formato 6 a)'!D18</f>
        <v>5907714.8499999996</v>
      </c>
      <c r="S11" s="18">
        <f>'Formato 6 a)'!E18</f>
        <v>5638267.8399999999</v>
      </c>
      <c r="T11" s="18">
        <f>'Formato 6 a)'!F18</f>
        <v>5360376.0599999996</v>
      </c>
      <c r="U11" s="18">
        <f>'Formato 6 a)'!G18</f>
        <v>269447.01000000024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840700</v>
      </c>
      <c r="Q12" s="18">
        <f>'Formato 6 a)'!C19</f>
        <v>-165990.07</v>
      </c>
      <c r="R12" s="18">
        <f>'Formato 6 a)'!D19</f>
        <v>674709.92999999993</v>
      </c>
      <c r="S12" s="18">
        <f>'Formato 6 a)'!E19</f>
        <v>594248.95999999996</v>
      </c>
      <c r="T12" s="18">
        <f>'Formato 6 a)'!F19</f>
        <v>587068.78</v>
      </c>
      <c r="U12" s="18">
        <f>'Formato 6 a)'!G19</f>
        <v>80460.969999999972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355000</v>
      </c>
      <c r="Q13" s="18">
        <f>'Formato 6 a)'!C20</f>
        <v>240505.64</v>
      </c>
      <c r="R13" s="18">
        <f>'Formato 6 a)'!D20</f>
        <v>595505.64</v>
      </c>
      <c r="S13" s="18">
        <f>'Formato 6 a)'!E20</f>
        <v>555777.46</v>
      </c>
      <c r="T13" s="18">
        <f>'Formato 6 a)'!F20</f>
        <v>555777.46</v>
      </c>
      <c r="U13" s="18">
        <f>'Formato 6 a)'!G20</f>
        <v>39728.180000000051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5129.5</v>
      </c>
      <c r="R14" s="18">
        <f>'Formato 6 a)'!D21</f>
        <v>5129.5</v>
      </c>
      <c r="S14" s="18">
        <f>'Formato 6 a)'!E21</f>
        <v>5129.5</v>
      </c>
      <c r="T14" s="18">
        <f>'Formato 6 a)'!F21</f>
        <v>5129.5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1006700</v>
      </c>
      <c r="Q15" s="18">
        <f>'Formato 6 a)'!C22</f>
        <v>240060.85</v>
      </c>
      <c r="R15" s="18">
        <f>'Formato 6 a)'!D22</f>
        <v>1246760.8500000001</v>
      </c>
      <c r="S15" s="18">
        <f>'Formato 6 a)'!E22</f>
        <v>1158393.2</v>
      </c>
      <c r="T15" s="18">
        <f>'Formato 6 a)'!F22</f>
        <v>1041153.7</v>
      </c>
      <c r="U15" s="18">
        <f>'Formato 6 a)'!G22</f>
        <v>88367.65000000014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3000</v>
      </c>
      <c r="Q16" s="18">
        <f>'Formato 6 a)'!C23</f>
        <v>129914.81</v>
      </c>
      <c r="R16" s="18">
        <f>'Formato 6 a)'!D23</f>
        <v>132914.81</v>
      </c>
      <c r="S16" s="18">
        <f>'Formato 6 a)'!E23</f>
        <v>119157</v>
      </c>
      <c r="T16" s="18">
        <f>'Formato 6 a)'!F23</f>
        <v>112822</v>
      </c>
      <c r="U16" s="18">
        <f>'Formato 6 a)'!G23</f>
        <v>13757.809999999998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1747500</v>
      </c>
      <c r="Q17" s="18">
        <f>'Formato 6 a)'!C24</f>
        <v>1320492.1299999999</v>
      </c>
      <c r="R17" s="18">
        <f>'Formato 6 a)'!D24</f>
        <v>3067992.13</v>
      </c>
      <c r="S17" s="18">
        <f>'Formato 6 a)'!E24</f>
        <v>3027644.57</v>
      </c>
      <c r="T17" s="18">
        <f>'Formato 6 a)'!F24</f>
        <v>2920084.32</v>
      </c>
      <c r="U17" s="18">
        <f>'Formato 6 a)'!G24</f>
        <v>40347.560000000056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62600</v>
      </c>
      <c r="Q18" s="18">
        <f>'Formato 6 a)'!C25</f>
        <v>504.9</v>
      </c>
      <c r="R18" s="18">
        <f>'Formato 6 a)'!D25</f>
        <v>63104.9</v>
      </c>
      <c r="S18" s="18">
        <f>'Formato 6 a)'!E25</f>
        <v>63104.9</v>
      </c>
      <c r="T18" s="18">
        <f>'Formato 6 a)'!F25</f>
        <v>63104.9</v>
      </c>
      <c r="U18" s="18">
        <f>'Formato 6 a)'!G25</f>
        <v>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23350.799999999999</v>
      </c>
      <c r="R19" s="18">
        <f>'Formato 6 a)'!D26</f>
        <v>23350.799999999999</v>
      </c>
      <c r="S19" s="18">
        <f>'Formato 6 a)'!E26</f>
        <v>23350.799999999999</v>
      </c>
      <c r="T19" s="18">
        <f>'Formato 6 a)'!F26</f>
        <v>23350.799999999999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28700</v>
      </c>
      <c r="Q20" s="18">
        <f>'Formato 6 a)'!C27</f>
        <v>69546.289999999994</v>
      </c>
      <c r="R20" s="18">
        <f>'Formato 6 a)'!D27</f>
        <v>98246.29</v>
      </c>
      <c r="S20" s="18">
        <f>'Formato 6 a)'!E27</f>
        <v>91461.45</v>
      </c>
      <c r="T20" s="18">
        <f>'Formato 6 a)'!F27</f>
        <v>51884.6</v>
      </c>
      <c r="U20" s="18">
        <f>'Formato 6 a)'!G27</f>
        <v>6784.8399999999965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10253444.810000001</v>
      </c>
      <c r="Q21" s="18">
        <f>'Formato 6 a)'!C28</f>
        <v>4020678.4100000006</v>
      </c>
      <c r="R21" s="18">
        <f>'Formato 6 a)'!D28</f>
        <v>14274123.219999999</v>
      </c>
      <c r="S21" s="18">
        <f>'Formato 6 a)'!E28</f>
        <v>13370358.930000002</v>
      </c>
      <c r="T21" s="18">
        <f>'Formato 6 a)'!F28</f>
        <v>12835243.250000002</v>
      </c>
      <c r="U21" s="18">
        <f>'Formato 6 a)'!G28</f>
        <v>903764.29000000039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1642300</v>
      </c>
      <c r="Q22" s="18">
        <f>'Formato 6 a)'!C29</f>
        <v>340153.71</v>
      </c>
      <c r="R22" s="18">
        <f>'Formato 6 a)'!D29</f>
        <v>1982453.71</v>
      </c>
      <c r="S22" s="18">
        <f>'Formato 6 a)'!E29</f>
        <v>1903937.36</v>
      </c>
      <c r="T22" s="18">
        <f>'Formato 6 a)'!F29</f>
        <v>1903937.36</v>
      </c>
      <c r="U22" s="18">
        <f>'Formato 6 a)'!G29</f>
        <v>78516.34999999986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39500</v>
      </c>
      <c r="Q23" s="18">
        <f>'Formato 6 a)'!C30</f>
        <v>-84.8</v>
      </c>
      <c r="R23" s="18">
        <f>'Formato 6 a)'!D30</f>
        <v>39415.199999999997</v>
      </c>
      <c r="S23" s="18">
        <f>'Formato 6 a)'!E30</f>
        <v>16415.2</v>
      </c>
      <c r="T23" s="18">
        <f>'Formato 6 a)'!F30</f>
        <v>16415.2</v>
      </c>
      <c r="U23" s="18">
        <f>'Formato 6 a)'!G30</f>
        <v>22999.999999999996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395500</v>
      </c>
      <c r="Q24" s="18">
        <f>'Formato 6 a)'!C31</f>
        <v>-209043.8</v>
      </c>
      <c r="R24" s="18">
        <f>'Formato 6 a)'!D31</f>
        <v>186456.2</v>
      </c>
      <c r="S24" s="18">
        <f>'Formato 6 a)'!E31</f>
        <v>181856.2</v>
      </c>
      <c r="T24" s="18">
        <f>'Formato 6 a)'!F31</f>
        <v>181856.2</v>
      </c>
      <c r="U24" s="18">
        <f>'Formato 6 a)'!G31</f>
        <v>4600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111700</v>
      </c>
      <c r="Q25" s="18">
        <f>'Formato 6 a)'!C32</f>
        <v>70256.7</v>
      </c>
      <c r="R25" s="18">
        <f>'Formato 6 a)'!D32</f>
        <v>181956.7</v>
      </c>
      <c r="S25" s="18">
        <f>'Formato 6 a)'!E32</f>
        <v>133228.63</v>
      </c>
      <c r="T25" s="18">
        <f>'Formato 6 a)'!F32</f>
        <v>133228.63</v>
      </c>
      <c r="U25" s="18">
        <f>'Formato 6 a)'!G32</f>
        <v>48728.070000000007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1500600</v>
      </c>
      <c r="Q26" s="18">
        <f>'Formato 6 a)'!C33</f>
        <v>1669208.49</v>
      </c>
      <c r="R26" s="18">
        <f>'Formato 6 a)'!D33</f>
        <v>3169808.49</v>
      </c>
      <c r="S26" s="18">
        <f>'Formato 6 a)'!E33</f>
        <v>2764586.34</v>
      </c>
      <c r="T26" s="18">
        <f>'Formato 6 a)'!F33</f>
        <v>2331095.66</v>
      </c>
      <c r="U26" s="18">
        <f>'Formato 6 a)'!G33</f>
        <v>405222.15000000037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216000</v>
      </c>
      <c r="Q27" s="18">
        <f>'Formato 6 a)'!C34</f>
        <v>298129.42</v>
      </c>
      <c r="R27" s="18">
        <f>'Formato 6 a)'!D34</f>
        <v>514129.42</v>
      </c>
      <c r="S27" s="18">
        <f>'Formato 6 a)'!E34</f>
        <v>514129.42</v>
      </c>
      <c r="T27" s="18">
        <f>'Formato 6 a)'!F34</f>
        <v>514129.42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372700</v>
      </c>
      <c r="Q28" s="18">
        <f>'Formato 6 a)'!C35</f>
        <v>174243.51</v>
      </c>
      <c r="R28" s="18">
        <f>'Formato 6 a)'!D35</f>
        <v>546943.51</v>
      </c>
      <c r="S28" s="18">
        <f>'Formato 6 a)'!E35</f>
        <v>512227.11</v>
      </c>
      <c r="T28" s="18">
        <f>'Formato 6 a)'!F35</f>
        <v>512227.11</v>
      </c>
      <c r="U28" s="18">
        <f>'Formato 6 a)'!G35</f>
        <v>34716.400000000023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5196400</v>
      </c>
      <c r="Q29" s="18">
        <f>'Formato 6 a)'!C36</f>
        <v>1657650.7</v>
      </c>
      <c r="R29" s="18">
        <f>'Formato 6 a)'!D36</f>
        <v>6854050.7000000002</v>
      </c>
      <c r="S29" s="18">
        <f>'Formato 6 a)'!E36</f>
        <v>6566504.6200000001</v>
      </c>
      <c r="T29" s="18">
        <f>'Formato 6 a)'!F36</f>
        <v>6557082.6200000001</v>
      </c>
      <c r="U29" s="18">
        <f>'Formato 6 a)'!G36</f>
        <v>287546.08000000007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778744.81</v>
      </c>
      <c r="Q30" s="18">
        <f>'Formato 6 a)'!C37</f>
        <v>20164.48</v>
      </c>
      <c r="R30" s="18">
        <f>'Formato 6 a)'!D37</f>
        <v>798909.29</v>
      </c>
      <c r="S30" s="18">
        <f>'Formato 6 a)'!E37</f>
        <v>777474.05</v>
      </c>
      <c r="T30" s="18">
        <f>'Formato 6 a)'!F37</f>
        <v>685271.05</v>
      </c>
      <c r="U30" s="18">
        <f>'Formato 6 a)'!G37</f>
        <v>21435.239999999991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7822675.1100000003</v>
      </c>
      <c r="Q31" s="18">
        <f>'Formato 6 a)'!C38</f>
        <v>4955314.8499999996</v>
      </c>
      <c r="R31" s="18">
        <f>'Formato 6 a)'!D38</f>
        <v>12777989.960000001</v>
      </c>
      <c r="S31" s="18">
        <f>'Formato 6 a)'!E38</f>
        <v>12038181.98</v>
      </c>
      <c r="T31" s="18">
        <f>'Formato 6 a)'!F38</f>
        <v>11542858.239999998</v>
      </c>
      <c r="U31" s="18">
        <f>'Formato 6 a)'!G38</f>
        <v>739807.98000000091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4180000</v>
      </c>
      <c r="Q33" s="18">
        <f>'Formato 6 a)'!C40</f>
        <v>978721.52</v>
      </c>
      <c r="R33" s="18">
        <f>'Formato 6 a)'!D40</f>
        <v>5158721.5199999996</v>
      </c>
      <c r="S33" s="18">
        <f>'Formato 6 a)'!E40</f>
        <v>5085860.5199999996</v>
      </c>
      <c r="T33" s="18">
        <f>'Formato 6 a)'!F40</f>
        <v>5085860.5199999996</v>
      </c>
      <c r="U33" s="18">
        <f>'Formato 6 a)'!G40</f>
        <v>72861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1591675.11</v>
      </c>
      <c r="Q34" s="18">
        <f>'Formato 6 a)'!C41</f>
        <v>805391.29</v>
      </c>
      <c r="R34" s="18">
        <f>'Formato 6 a)'!D41</f>
        <v>2397066.4000000004</v>
      </c>
      <c r="S34" s="18">
        <f>'Formato 6 a)'!E41</f>
        <v>2387496.4</v>
      </c>
      <c r="T34" s="18">
        <f>'Formato 6 a)'!F41</f>
        <v>2302109.0099999998</v>
      </c>
      <c r="U34" s="18">
        <f>'Formato 6 a)'!G41</f>
        <v>9570.0000000004657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2051000</v>
      </c>
      <c r="Q35" s="18">
        <f>'Formato 6 a)'!C42</f>
        <v>3171202.04</v>
      </c>
      <c r="R35" s="18">
        <f>'Formato 6 a)'!D42</f>
        <v>5222202.04</v>
      </c>
      <c r="S35" s="18">
        <f>'Formato 6 a)'!E42</f>
        <v>4564825.0599999996</v>
      </c>
      <c r="T35" s="18">
        <f>'Formato 6 a)'!F42</f>
        <v>4154888.71</v>
      </c>
      <c r="U35" s="18">
        <f>'Formato 6 a)'!G42</f>
        <v>657376.98000000045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202450</v>
      </c>
      <c r="Q41" s="18">
        <f>'Formato 6 a)'!C48</f>
        <v>199554.02000000002</v>
      </c>
      <c r="R41" s="18">
        <f>'Formato 6 a)'!D48</f>
        <v>402004.02</v>
      </c>
      <c r="S41" s="18">
        <f>'Formato 6 a)'!E48</f>
        <v>365193.57000000007</v>
      </c>
      <c r="T41" s="18">
        <f>'Formato 6 a)'!F48</f>
        <v>358193.57000000007</v>
      </c>
      <c r="U41" s="18">
        <f>'Formato 6 a)'!G48</f>
        <v>36810.450000000012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113850</v>
      </c>
      <c r="Q42" s="18">
        <f>'Formato 6 a)'!C49</f>
        <v>190107.29</v>
      </c>
      <c r="R42" s="18">
        <f>'Formato 6 a)'!D49</f>
        <v>303957.29000000004</v>
      </c>
      <c r="S42" s="18">
        <f>'Formato 6 a)'!E49</f>
        <v>274231.84000000003</v>
      </c>
      <c r="T42" s="18">
        <f>'Formato 6 a)'!F49</f>
        <v>274231.84000000003</v>
      </c>
      <c r="U42" s="18">
        <f>'Formato 6 a)'!G49</f>
        <v>29725.450000000012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47450.01</v>
      </c>
      <c r="R43" s="18">
        <f>'Formato 6 a)'!D50</f>
        <v>47450.01</v>
      </c>
      <c r="S43" s="18">
        <f>'Formato 6 a)'!E50</f>
        <v>47450.01</v>
      </c>
      <c r="T43" s="18">
        <f>'Formato 6 a)'!F50</f>
        <v>47450.01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83600</v>
      </c>
      <c r="Q47" s="18">
        <f>'Formato 6 a)'!C54</f>
        <v>-38003.279999999999</v>
      </c>
      <c r="R47" s="18">
        <f>'Formato 6 a)'!D54</f>
        <v>45596.72</v>
      </c>
      <c r="S47" s="18">
        <f>'Formato 6 a)'!E54</f>
        <v>43511.72</v>
      </c>
      <c r="T47" s="18">
        <f>'Formato 6 a)'!F54</f>
        <v>36511.72</v>
      </c>
      <c r="U47" s="18">
        <f>'Formato 6 a)'!G54</f>
        <v>2085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5000</v>
      </c>
      <c r="Q50" s="18">
        <f>'Formato 6 a)'!C57</f>
        <v>0</v>
      </c>
      <c r="R50" s="18">
        <f>'Formato 6 a)'!D57</f>
        <v>5000</v>
      </c>
      <c r="S50" s="18">
        <f>'Formato 6 a)'!E57</f>
        <v>0</v>
      </c>
      <c r="T50" s="18">
        <f>'Formato 6 a)'!F57</f>
        <v>0</v>
      </c>
      <c r="U50" s="18">
        <f>'Formato 6 a)'!G57</f>
        <v>5000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19500</v>
      </c>
      <c r="Q51" s="18">
        <f>'Formato 6 a)'!C58</f>
        <v>1182735.02</v>
      </c>
      <c r="R51" s="18">
        <f>'Formato 6 a)'!D58</f>
        <v>1202235.02</v>
      </c>
      <c r="S51" s="18">
        <f>'Formato 6 a)'!E58</f>
        <v>1171733.43</v>
      </c>
      <c r="T51" s="18">
        <f>'Formato 6 a)'!F58</f>
        <v>987258.27</v>
      </c>
      <c r="U51" s="18">
        <f>'Formato 6 a)'!G58</f>
        <v>30501.589999999997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617704.1</v>
      </c>
      <c r="R52" s="18">
        <f>'Formato 6 a)'!D59</f>
        <v>617704.1</v>
      </c>
      <c r="S52" s="18">
        <f>'Formato 6 a)'!E59</f>
        <v>617704.1</v>
      </c>
      <c r="T52" s="18">
        <f>'Formato 6 a)'!F59</f>
        <v>617704.1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376839.33</v>
      </c>
      <c r="R53" s="18">
        <f>'Formato 6 a)'!D60</f>
        <v>376839.33</v>
      </c>
      <c r="S53" s="18">
        <f>'Formato 6 a)'!E60</f>
        <v>376839.33</v>
      </c>
      <c r="T53" s="18">
        <f>'Formato 6 a)'!F60</f>
        <v>192364.17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19500</v>
      </c>
      <c r="Q54" s="18">
        <f>'Formato 6 a)'!C61</f>
        <v>188191.59</v>
      </c>
      <c r="R54" s="18">
        <f>'Formato 6 a)'!D61</f>
        <v>207691.59</v>
      </c>
      <c r="S54" s="18">
        <f>'Formato 6 a)'!E61</f>
        <v>177190</v>
      </c>
      <c r="T54" s="18">
        <f>'Formato 6 a)'!F61</f>
        <v>177190</v>
      </c>
      <c r="U54" s="18">
        <f>'Formato 6 a)'!G61</f>
        <v>30501.589999999997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81022.09</v>
      </c>
      <c r="R55" s="18">
        <f>'Formato 6 a)'!D62</f>
        <v>81022.09</v>
      </c>
      <c r="S55" s="18">
        <f>'Formato 6 a)'!E62</f>
        <v>0</v>
      </c>
      <c r="T55" s="18">
        <f>'Formato 6 a)'!F62</f>
        <v>0</v>
      </c>
      <c r="U55" s="18">
        <f>'Formato 6 a)'!G62</f>
        <v>81022.09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81022.09</v>
      </c>
      <c r="R63" s="18">
        <f>'Formato 6 a)'!D70</f>
        <v>81022.09</v>
      </c>
      <c r="S63" s="18">
        <f>'Formato 6 a)'!E70</f>
        <v>0</v>
      </c>
      <c r="T63" s="18">
        <f>'Formato 6 a)'!F70</f>
        <v>0</v>
      </c>
      <c r="U63" s="18">
        <f>'Formato 6 a)'!G70</f>
        <v>81022.09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355763.99</v>
      </c>
      <c r="R64" s="18">
        <f>'Formato 6 a)'!D71</f>
        <v>355763.99</v>
      </c>
      <c r="S64" s="18">
        <f>'Formato 6 a)'!E71</f>
        <v>355763.99</v>
      </c>
      <c r="T64" s="18">
        <f>'Formato 6 a)'!F71</f>
        <v>355763.99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355763.99</v>
      </c>
      <c r="R67" s="18">
        <f>'Formato 6 a)'!D74</f>
        <v>355763.99</v>
      </c>
      <c r="S67" s="18">
        <f>'Formato 6 a)'!E74</f>
        <v>355763.99</v>
      </c>
      <c r="T67" s="18">
        <f>'Formato 6 a)'!F74</f>
        <v>355763.99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2560000</v>
      </c>
      <c r="Q68" s="18">
        <f>'Formato 6 a)'!C75</f>
        <v>1875</v>
      </c>
      <c r="R68" s="18">
        <f>'Formato 6 a)'!D75</f>
        <v>2561875</v>
      </c>
      <c r="S68" s="18">
        <f>'Formato 6 a)'!E75</f>
        <v>2561875</v>
      </c>
      <c r="T68" s="18">
        <f>'Formato 6 a)'!F75</f>
        <v>2561875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2500000</v>
      </c>
      <c r="Q69" s="18">
        <f>'Formato 6 a)'!C76</f>
        <v>0</v>
      </c>
      <c r="R69" s="18">
        <f>'Formato 6 a)'!D76</f>
        <v>2500000</v>
      </c>
      <c r="S69" s="18">
        <f>'Formato 6 a)'!E76</f>
        <v>2500000</v>
      </c>
      <c r="T69" s="18">
        <f>'Formato 6 a)'!F76</f>
        <v>2500000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60000</v>
      </c>
      <c r="Q70" s="18">
        <f>'Formato 6 a)'!C77</f>
        <v>1875</v>
      </c>
      <c r="R70" s="18">
        <f>'Formato 6 a)'!D77</f>
        <v>61875</v>
      </c>
      <c r="S70" s="18">
        <f>'Formato 6 a)'!E77</f>
        <v>61875</v>
      </c>
      <c r="T70" s="18">
        <f>'Formato 6 a)'!F77</f>
        <v>61875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35700000</v>
      </c>
      <c r="Q76">
        <f>'Formato 6 a)'!C84</f>
        <v>14969140.700000005</v>
      </c>
      <c r="R76">
        <f>'Formato 6 a)'!D84</f>
        <v>50669140.700000003</v>
      </c>
      <c r="S76">
        <f>'Formato 6 a)'!E84</f>
        <v>31678051.669999998</v>
      </c>
      <c r="T76">
        <f>'Formato 6 a)'!F84</f>
        <v>30481526</v>
      </c>
      <c r="U76">
        <f>'Formato 6 a)'!G84</f>
        <v>18991089.030000001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5588743.2199999997</v>
      </c>
      <c r="Q77">
        <f>'Formato 6 a)'!C85</f>
        <v>350207.35</v>
      </c>
      <c r="R77">
        <f>'Formato 6 a)'!D85</f>
        <v>5938950.5700000003</v>
      </c>
      <c r="S77">
        <f>'Formato 6 a)'!E85</f>
        <v>5938950.5700000003</v>
      </c>
      <c r="T77">
        <f>'Formato 6 a)'!F85</f>
        <v>5358701.1900000004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4503071.25</v>
      </c>
      <c r="Q78">
        <f>'Formato 6 a)'!C86</f>
        <v>248221.86</v>
      </c>
      <c r="R78">
        <f>'Formato 6 a)'!D86</f>
        <v>4751293.1100000003</v>
      </c>
      <c r="S78">
        <f>'Formato 6 a)'!E86</f>
        <v>4751293.1100000003</v>
      </c>
      <c r="T78">
        <f>'Formato 6 a)'!F86</f>
        <v>4751293.1100000003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567510.35</v>
      </c>
      <c r="Q80">
        <f>'Formato 6 a)'!C88</f>
        <v>39897.730000000003</v>
      </c>
      <c r="R80">
        <f>'Formato 6 a)'!D88</f>
        <v>607408.07999999996</v>
      </c>
      <c r="S80">
        <f>'Formato 6 a)'!E88</f>
        <v>607408.07999999996</v>
      </c>
      <c r="T80">
        <f>'Formato 6 a)'!F88</f>
        <v>607408.07999999996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580249.38</v>
      </c>
      <c r="R82">
        <f>'Formato 6 a)'!D90</f>
        <v>580249.38</v>
      </c>
      <c r="S82">
        <f>'Formato 6 a)'!E90</f>
        <v>580249.38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518161.62</v>
      </c>
      <c r="Q83">
        <f>'Formato 6 a)'!C91</f>
        <v>-518161.62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2427313.4499999997</v>
      </c>
      <c r="Q85">
        <f>'Formato 6 a)'!C93</f>
        <v>-627442.46</v>
      </c>
      <c r="R85">
        <f>'Formato 6 a)'!D93</f>
        <v>1799870.9899999998</v>
      </c>
      <c r="S85">
        <f>'Formato 6 a)'!E93</f>
        <v>1799870.96</v>
      </c>
      <c r="T85">
        <f>'Formato 6 a)'!F93</f>
        <v>1741273.96</v>
      </c>
      <c r="U85">
        <f>'Formato 6 a)'!G93</f>
        <v>3.0000000000654836E-2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11500</v>
      </c>
      <c r="R86">
        <f>'Formato 6 a)'!D94</f>
        <v>11500</v>
      </c>
      <c r="S86">
        <f>'Formato 6 a)'!E94</f>
        <v>11499.97</v>
      </c>
      <c r="T86">
        <f>'Formato 6 a)'!F94</f>
        <v>11499.97</v>
      </c>
      <c r="U86">
        <f>'Formato 6 a)'!G94</f>
        <v>3.0000000000654836E-2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990545.32</v>
      </c>
      <c r="Q89">
        <f>'Formato 6 a)'!C97</f>
        <v>-990545.32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1436768.13</v>
      </c>
      <c r="Q91">
        <f>'Formato 6 a)'!C99</f>
        <v>351602.86</v>
      </c>
      <c r="R91">
        <f>'Formato 6 a)'!D99</f>
        <v>1788370.9899999998</v>
      </c>
      <c r="S91">
        <f>'Formato 6 a)'!E99</f>
        <v>1788370.99</v>
      </c>
      <c r="T91">
        <f>'Formato 6 a)'!F99</f>
        <v>1729773.99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127143.72</v>
      </c>
      <c r="Q95">
        <f>'Formato 6 a)'!C103</f>
        <v>669996.16999999993</v>
      </c>
      <c r="R95">
        <f>'Formato 6 a)'!D103</f>
        <v>797139.89</v>
      </c>
      <c r="S95">
        <f>'Formato 6 a)'!E103</f>
        <v>797139.89</v>
      </c>
      <c r="T95">
        <f>'Formato 6 a)'!F103</f>
        <v>756791.03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159000</v>
      </c>
      <c r="R98">
        <f>'Formato 6 a)'!D106</f>
        <v>159000</v>
      </c>
      <c r="S98">
        <f>'Formato 6 a)'!E106</f>
        <v>159000</v>
      </c>
      <c r="T98">
        <f>'Formato 6 a)'!F106</f>
        <v>159000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127143.72</v>
      </c>
      <c r="Q100">
        <f>'Formato 6 a)'!C108</f>
        <v>510996.17</v>
      </c>
      <c r="R100">
        <f>'Formato 6 a)'!D108</f>
        <v>638139.89</v>
      </c>
      <c r="S100">
        <f>'Formato 6 a)'!E108</f>
        <v>638139.89</v>
      </c>
      <c r="T100">
        <f>'Formato 6 a)'!F108</f>
        <v>597791.03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1556799.61</v>
      </c>
      <c r="Q105">
        <f>'Formato 6 a)'!C113</f>
        <v>15897777.84</v>
      </c>
      <c r="R105">
        <f>'Formato 6 a)'!D113</f>
        <v>17454577.449999999</v>
      </c>
      <c r="S105">
        <f>'Formato 6 a)'!E113</f>
        <v>8606498.4800000004</v>
      </c>
      <c r="T105">
        <f>'Formato 6 a)'!F113</f>
        <v>8206502.8699999992</v>
      </c>
      <c r="U105">
        <f>'Formato 6 a)'!G113</f>
        <v>8848078.9700000007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1556799.61</v>
      </c>
      <c r="Q108">
        <f>'Formato 6 a)'!C116</f>
        <v>1000042.37</v>
      </c>
      <c r="R108">
        <f>'Formato 6 a)'!D116</f>
        <v>2556841.98</v>
      </c>
      <c r="S108">
        <f>'Formato 6 a)'!E116</f>
        <v>2556841.98</v>
      </c>
      <c r="T108">
        <f>'Formato 6 a)'!F116</f>
        <v>2358092.23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14897735.470000001</v>
      </c>
      <c r="R109">
        <f>'Formato 6 a)'!D117</f>
        <v>14897735.470000001</v>
      </c>
      <c r="S109">
        <f>'Formato 6 a)'!E117</f>
        <v>6049656.5</v>
      </c>
      <c r="T109">
        <f>'Formato 6 a)'!F117</f>
        <v>5848410.6399999997</v>
      </c>
      <c r="U109">
        <f>'Formato 6 a)'!G117</f>
        <v>8848078.9700000007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27000</v>
      </c>
      <c r="R115">
        <f>'Formato 6 a)'!D123</f>
        <v>27000</v>
      </c>
      <c r="S115">
        <f>'Formato 6 a)'!E123</f>
        <v>26856.3</v>
      </c>
      <c r="T115">
        <f>'Formato 6 a)'!F123</f>
        <v>26856.3</v>
      </c>
      <c r="U115">
        <f>'Formato 6 a)'!G123</f>
        <v>143.70000000000073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27000</v>
      </c>
      <c r="R116">
        <f>'Formato 6 a)'!D124</f>
        <v>27000</v>
      </c>
      <c r="S116">
        <f>'Formato 6 a)'!E124</f>
        <v>26856.3</v>
      </c>
      <c r="T116">
        <f>'Formato 6 a)'!F124</f>
        <v>26856.3</v>
      </c>
      <c r="U116">
        <f>'Formato 6 a)'!G124</f>
        <v>143.70000000000073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2500000</v>
      </c>
      <c r="Q125">
        <f>'Formato 6 a)'!C133</f>
        <v>18435636.580000002</v>
      </c>
      <c r="R125">
        <f>'Formato 6 a)'!D133</f>
        <v>20935636.580000002</v>
      </c>
      <c r="S125">
        <f>'Formato 6 a)'!E133</f>
        <v>10792770.25</v>
      </c>
      <c r="T125">
        <f>'Formato 6 a)'!F133</f>
        <v>10675435.43</v>
      </c>
      <c r="U125">
        <f>'Formato 6 a)'!G133</f>
        <v>10142866.330000002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2500000</v>
      </c>
      <c r="Q126">
        <f>'Formato 6 a)'!C134</f>
        <v>18029872.600000001</v>
      </c>
      <c r="R126">
        <f>'Formato 6 a)'!D134</f>
        <v>20529872.600000001</v>
      </c>
      <c r="S126">
        <f>'Formato 6 a)'!E134</f>
        <v>10014402.93</v>
      </c>
      <c r="T126">
        <f>'Formato 6 a)'!F134</f>
        <v>9897068.1099999994</v>
      </c>
      <c r="U126">
        <f>'Formato 6 a)'!G134</f>
        <v>10515469.670000002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376689.32</v>
      </c>
      <c r="T127">
        <f>'Formato 6 a)'!F135</f>
        <v>376689.32</v>
      </c>
      <c r="U127">
        <f>'Formato 6 a)'!G135</f>
        <v>-376689.32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405763.98</v>
      </c>
      <c r="R128">
        <f>'Formato 6 a)'!D136</f>
        <v>405763.98</v>
      </c>
      <c r="S128">
        <f>'Formato 6 a)'!E136</f>
        <v>401678</v>
      </c>
      <c r="T128">
        <f>'Formato 6 a)'!F136</f>
        <v>401678</v>
      </c>
      <c r="U128">
        <f>'Formato 6 a)'!G136</f>
        <v>4085.9799999999814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23500000</v>
      </c>
      <c r="Q129">
        <f>'Formato 6 a)'!C137</f>
        <v>-23500000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23500000</v>
      </c>
      <c r="Q137">
        <f>'Formato 6 a)'!C145</f>
        <v>-23500000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3715965.22</v>
      </c>
      <c r="R138">
        <f>'Formato 6 a)'!D146</f>
        <v>3715965.22</v>
      </c>
      <c r="S138">
        <f>'Formato 6 a)'!E146</f>
        <v>3715965.22</v>
      </c>
      <c r="T138">
        <f>'Formato 6 a)'!F146</f>
        <v>3715965.22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3715965.22</v>
      </c>
      <c r="R141">
        <f>'Formato 6 a)'!D149</f>
        <v>3715965.22</v>
      </c>
      <c r="S141">
        <f>'Formato 6 a)'!E149</f>
        <v>3715965.22</v>
      </c>
      <c r="T141">
        <f>'Formato 6 a)'!F149</f>
        <v>3715965.22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88210940</v>
      </c>
      <c r="Q150">
        <f>'Formato 6 a)'!C159</f>
        <v>25971883.090000004</v>
      </c>
      <c r="R150">
        <f>'Formato 6 a)'!D159</f>
        <v>114182823.09</v>
      </c>
      <c r="S150">
        <f>'Formato 6 a)'!E159</f>
        <v>92841481.25</v>
      </c>
      <c r="T150">
        <f>'Formato 6 a)'!F159</f>
        <v>88341889.460000008</v>
      </c>
      <c r="U150">
        <f>'Formato 6 a)'!G159</f>
        <v>21341341.840000004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80" zoomScaleNormal="80" workbookViewId="0">
      <selection activeCell="E20" sqref="E20:F20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67" t="s">
        <v>3290</v>
      </c>
      <c r="B1" s="267"/>
      <c r="C1" s="267"/>
      <c r="D1" s="267"/>
      <c r="E1" s="267"/>
      <c r="F1" s="267"/>
      <c r="G1" s="267"/>
    </row>
    <row r="2" spans="1:7" x14ac:dyDescent="0.2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50"/>
    </row>
    <row r="3" spans="1:7" x14ac:dyDescent="0.25">
      <c r="A3" s="251" t="s">
        <v>277</v>
      </c>
      <c r="B3" s="252"/>
      <c r="C3" s="252"/>
      <c r="D3" s="252"/>
      <c r="E3" s="252"/>
      <c r="F3" s="252"/>
      <c r="G3" s="253"/>
    </row>
    <row r="4" spans="1:7" x14ac:dyDescent="0.25">
      <c r="A4" s="251" t="s">
        <v>431</v>
      </c>
      <c r="B4" s="252"/>
      <c r="C4" s="252"/>
      <c r="D4" s="252"/>
      <c r="E4" s="252"/>
      <c r="F4" s="252"/>
      <c r="G4" s="253"/>
    </row>
    <row r="5" spans="1:7" x14ac:dyDescent="0.25">
      <c r="A5" s="254" t="str">
        <f>TRIMESTRE</f>
        <v>Del 1 de enero al 31 de diciembre de 2019 (b)</v>
      </c>
      <c r="B5" s="255"/>
      <c r="C5" s="255"/>
      <c r="D5" s="255"/>
      <c r="E5" s="255"/>
      <c r="F5" s="255"/>
      <c r="G5" s="256"/>
    </row>
    <row r="6" spans="1:7" x14ac:dyDescent="0.25">
      <c r="A6" s="257" t="s">
        <v>118</v>
      </c>
      <c r="B6" s="258"/>
      <c r="C6" s="258"/>
      <c r="D6" s="258"/>
      <c r="E6" s="258"/>
      <c r="F6" s="258"/>
      <c r="G6" s="259"/>
    </row>
    <row r="7" spans="1:7" x14ac:dyDescent="0.25">
      <c r="A7" s="263" t="s">
        <v>0</v>
      </c>
      <c r="B7" s="265" t="s">
        <v>279</v>
      </c>
      <c r="C7" s="265"/>
      <c r="D7" s="265"/>
      <c r="E7" s="265"/>
      <c r="F7" s="265"/>
      <c r="G7" s="269" t="s">
        <v>280</v>
      </c>
    </row>
    <row r="8" spans="1:7" ht="30" x14ac:dyDescent="0.25">
      <c r="A8" s="26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68"/>
    </row>
    <row r="9" spans="1:7" x14ac:dyDescent="0.25">
      <c r="A9" s="52" t="s">
        <v>440</v>
      </c>
      <c r="B9" s="59">
        <f>SUM(B10:GASTO_NE_FIN_01)</f>
        <v>52510940</v>
      </c>
      <c r="C9" s="59">
        <f>SUM(C10:GASTO_NE_FIN_02)</f>
        <v>11002742.390000001</v>
      </c>
      <c r="D9" s="59">
        <f>SUM(D10:GASTO_NE_FIN_03)</f>
        <v>63513682.390000001</v>
      </c>
      <c r="E9" s="59">
        <f>SUM(E10:GASTO_NE_FIN_04)</f>
        <v>61163429.579999998</v>
      </c>
      <c r="F9" s="59">
        <f>SUM(F10:GASTO_NE_FIN_05)</f>
        <v>57860363.460000001</v>
      </c>
      <c r="G9" s="59">
        <f>SUM(G10:GASTO_NE_FIN_06)</f>
        <v>2350252.8100000024</v>
      </c>
    </row>
    <row r="10" spans="1:7" s="24" customFormat="1" x14ac:dyDescent="0.25">
      <c r="A10" s="142" t="s">
        <v>432</v>
      </c>
      <c r="B10" s="220">
        <v>52510940</v>
      </c>
      <c r="C10" s="151">
        <v>0</v>
      </c>
      <c r="D10" s="152">
        <f>B10+C10</f>
        <v>52510940</v>
      </c>
      <c r="E10" s="221">
        <v>61163429.579999998</v>
      </c>
      <c r="F10" s="221">
        <v>57860363.460000001</v>
      </c>
      <c r="G10" s="77">
        <f>D10-E10</f>
        <v>-8652489.5799999982</v>
      </c>
    </row>
    <row r="11" spans="1:7" s="24" customFormat="1" x14ac:dyDescent="0.25">
      <c r="A11" s="142" t="s">
        <v>433</v>
      </c>
      <c r="B11" s="151">
        <v>0</v>
      </c>
      <c r="C11" s="223">
        <v>11002742.390000001</v>
      </c>
      <c r="D11" s="222">
        <v>11002742.390000001</v>
      </c>
      <c r="E11" s="151">
        <v>0</v>
      </c>
      <c r="F11" s="151">
        <v>0</v>
      </c>
      <c r="G11" s="77">
        <f t="shared" ref="G11:G17" si="0">D11-E11</f>
        <v>11002742.390000001</v>
      </c>
    </row>
    <row r="12" spans="1:7" s="24" customFormat="1" x14ac:dyDescent="0.25">
      <c r="A12" s="142" t="s">
        <v>434</v>
      </c>
      <c r="B12" s="60"/>
      <c r="C12" s="60"/>
      <c r="D12" s="60"/>
      <c r="E12" s="60"/>
      <c r="F12" s="60"/>
      <c r="G12" s="77">
        <f t="shared" si="0"/>
        <v>0</v>
      </c>
    </row>
    <row r="13" spans="1:7" s="24" customFormat="1" x14ac:dyDescent="0.25">
      <c r="A13" s="142" t="s">
        <v>435</v>
      </c>
      <c r="B13" s="60"/>
      <c r="C13" s="60"/>
      <c r="D13" s="60"/>
      <c r="E13" s="60"/>
      <c r="F13" s="60"/>
      <c r="G13" s="77">
        <f t="shared" si="0"/>
        <v>0</v>
      </c>
    </row>
    <row r="14" spans="1:7" s="24" customFormat="1" x14ac:dyDescent="0.25">
      <c r="A14" s="142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x14ac:dyDescent="0.25">
      <c r="A15" s="142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x14ac:dyDescent="0.25">
      <c r="A16" s="142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x14ac:dyDescent="0.25">
      <c r="A17" s="142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35700000</v>
      </c>
      <c r="C19" s="61">
        <f>SUM(C20:GASTO_E_FIN_02)</f>
        <v>14969140.699999999</v>
      </c>
      <c r="D19" s="61">
        <f>SUM(D20:GASTO_E_FIN_03)</f>
        <v>50669140.700000003</v>
      </c>
      <c r="E19" s="61">
        <f>SUM(E20:GASTO_E_FIN_04)</f>
        <v>31678051.670000002</v>
      </c>
      <c r="F19" s="61">
        <f>SUM(F20:GASTO_E_FIN_05)</f>
        <v>18968601.289999999</v>
      </c>
      <c r="G19" s="61">
        <f>SUM(G20:GASTO_E_FIN_06)</f>
        <v>18991089.030000001</v>
      </c>
    </row>
    <row r="20" spans="1:7" s="24" customFormat="1" x14ac:dyDescent="0.25">
      <c r="A20" s="142" t="s">
        <v>432</v>
      </c>
      <c r="B20" s="224">
        <v>35700000</v>
      </c>
      <c r="C20" s="224">
        <v>14969140.699999999</v>
      </c>
      <c r="D20" s="152">
        <f t="shared" ref="D20" si="1">B20+C20</f>
        <v>50669140.700000003</v>
      </c>
      <c r="E20" s="225">
        <v>31678051.670000002</v>
      </c>
      <c r="F20" s="225">
        <v>18968601.289999999</v>
      </c>
      <c r="G20" s="60">
        <f>D20-E20</f>
        <v>18991089.030000001</v>
      </c>
    </row>
    <row r="21" spans="1:7" s="24" customFormat="1" x14ac:dyDescent="0.25">
      <c r="A21" s="142" t="s">
        <v>433</v>
      </c>
      <c r="B21" s="60"/>
      <c r="C21" s="60"/>
      <c r="D21" s="60"/>
      <c r="E21" s="60"/>
      <c r="F21" s="60"/>
      <c r="G21" s="60">
        <f t="shared" ref="G21:G27" si="2">D21-E21</f>
        <v>0</v>
      </c>
    </row>
    <row r="22" spans="1:7" s="24" customFormat="1" x14ac:dyDescent="0.25">
      <c r="A22" s="142" t="s">
        <v>434</v>
      </c>
      <c r="B22" s="60"/>
      <c r="C22" s="60"/>
      <c r="D22" s="60"/>
      <c r="E22" s="60"/>
      <c r="F22" s="60"/>
      <c r="G22" s="60">
        <f t="shared" si="2"/>
        <v>0</v>
      </c>
    </row>
    <row r="23" spans="1:7" s="24" customFormat="1" x14ac:dyDescent="0.25">
      <c r="A23" s="142" t="s">
        <v>435</v>
      </c>
      <c r="B23" s="60"/>
      <c r="C23" s="60"/>
      <c r="D23" s="60"/>
      <c r="E23" s="60"/>
      <c r="F23" s="60"/>
      <c r="G23" s="60">
        <f t="shared" si="2"/>
        <v>0</v>
      </c>
    </row>
    <row r="24" spans="1:7" s="24" customFormat="1" x14ac:dyDescent="0.25">
      <c r="A24" s="142" t="s">
        <v>436</v>
      </c>
      <c r="B24" s="60"/>
      <c r="C24" s="60"/>
      <c r="D24" s="60"/>
      <c r="E24" s="60"/>
      <c r="F24" s="60"/>
      <c r="G24" s="60">
        <f t="shared" si="2"/>
        <v>0</v>
      </c>
    </row>
    <row r="25" spans="1:7" s="24" customFormat="1" x14ac:dyDescent="0.25">
      <c r="A25" s="142" t="s">
        <v>437</v>
      </c>
      <c r="B25" s="60"/>
      <c r="C25" s="60"/>
      <c r="D25" s="60"/>
      <c r="E25" s="60"/>
      <c r="F25" s="60"/>
      <c r="G25" s="60">
        <f t="shared" si="2"/>
        <v>0</v>
      </c>
    </row>
    <row r="26" spans="1:7" s="24" customFormat="1" x14ac:dyDescent="0.25">
      <c r="A26" s="142" t="s">
        <v>438</v>
      </c>
      <c r="B26" s="60"/>
      <c r="C26" s="60"/>
      <c r="D26" s="60"/>
      <c r="E26" s="60"/>
      <c r="F26" s="60"/>
      <c r="G26" s="60">
        <f t="shared" si="2"/>
        <v>0</v>
      </c>
    </row>
    <row r="27" spans="1:7" s="24" customFormat="1" x14ac:dyDescent="0.25">
      <c r="A27" s="142" t="s">
        <v>439</v>
      </c>
      <c r="B27" s="60"/>
      <c r="C27" s="60"/>
      <c r="D27" s="60"/>
      <c r="E27" s="60"/>
      <c r="F27" s="60"/>
      <c r="G27" s="60">
        <f t="shared" si="2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88210940</v>
      </c>
      <c r="C29" s="61">
        <f>GASTO_NE_T2+GASTO_E_T2</f>
        <v>25971883.09</v>
      </c>
      <c r="D29" s="61">
        <f>GASTO_NE_T3+GASTO_E_T3</f>
        <v>114182823.09</v>
      </c>
      <c r="E29" s="61">
        <f>GASTO_NE_T4+GASTO_E_T4</f>
        <v>92841481.25</v>
      </c>
      <c r="F29" s="61">
        <f>GASTO_NE_T5+GASTO_E_T5</f>
        <v>76828964.75</v>
      </c>
      <c r="G29" s="61">
        <f>GASTO_NE_T6+GASTO_E_T6</f>
        <v>21341341.840000004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52510940</v>
      </c>
      <c r="Q2" s="18">
        <f>GASTO_NE_T2</f>
        <v>11002742.390000001</v>
      </c>
      <c r="R2" s="18">
        <f>GASTO_NE_T3</f>
        <v>63513682.390000001</v>
      </c>
      <c r="S2" s="18">
        <f>GASTO_NE_T4</f>
        <v>61163429.579999998</v>
      </c>
      <c r="T2" s="18">
        <f>GASTO_NE_T5</f>
        <v>57860363.460000001</v>
      </c>
      <c r="U2" s="18">
        <f>GASTO_NE_T6</f>
        <v>2350252.8100000024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35700000</v>
      </c>
      <c r="Q3" s="18">
        <f>GASTO_E_T2</f>
        <v>14969140.699999999</v>
      </c>
      <c r="R3" s="18">
        <f>GASTO_E_T3</f>
        <v>50669140.700000003</v>
      </c>
      <c r="S3" s="18">
        <f>GASTO_E_T4</f>
        <v>31678051.670000002</v>
      </c>
      <c r="T3" s="18">
        <f>GASTO_E_T5</f>
        <v>18968601.289999999</v>
      </c>
      <c r="U3" s="18">
        <f>GASTO_E_T6</f>
        <v>18991089.030000001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88210940</v>
      </c>
      <c r="Q4" s="18">
        <f>TOTAL_E_T2</f>
        <v>25971883.09</v>
      </c>
      <c r="R4" s="18">
        <f>TOTAL_E_T3</f>
        <v>114182823.09</v>
      </c>
      <c r="S4" s="18">
        <f>TOTAL_E_T4</f>
        <v>92841481.25</v>
      </c>
      <c r="T4" s="18">
        <f>TOTAL_E_T5</f>
        <v>76828964.75</v>
      </c>
      <c r="U4" s="18">
        <f>TOTAL_E_T6</f>
        <v>21341341.840000004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7" zoomScale="80" zoomScaleNormal="80" workbookViewId="0">
      <selection activeCell="F54" sqref="F54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73" t="s">
        <v>3289</v>
      </c>
      <c r="B1" s="274"/>
      <c r="C1" s="274"/>
      <c r="D1" s="274"/>
      <c r="E1" s="274"/>
      <c r="F1" s="274"/>
      <c r="G1" s="274"/>
    </row>
    <row r="2" spans="1:7" x14ac:dyDescent="0.2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50"/>
    </row>
    <row r="3" spans="1:7" x14ac:dyDescent="0.25">
      <c r="A3" s="251" t="s">
        <v>396</v>
      </c>
      <c r="B3" s="252"/>
      <c r="C3" s="252"/>
      <c r="D3" s="252"/>
      <c r="E3" s="252"/>
      <c r="F3" s="252"/>
      <c r="G3" s="253"/>
    </row>
    <row r="4" spans="1:7" x14ac:dyDescent="0.25">
      <c r="A4" s="251" t="s">
        <v>397</v>
      </c>
      <c r="B4" s="252"/>
      <c r="C4" s="252"/>
      <c r="D4" s="252"/>
      <c r="E4" s="252"/>
      <c r="F4" s="252"/>
      <c r="G4" s="253"/>
    </row>
    <row r="5" spans="1:7" x14ac:dyDescent="0.25">
      <c r="A5" s="254" t="str">
        <f>TRIMESTRE</f>
        <v>Del 1 de enero al 31 de diciembre de 2019 (b)</v>
      </c>
      <c r="B5" s="255"/>
      <c r="C5" s="255"/>
      <c r="D5" s="255"/>
      <c r="E5" s="255"/>
      <c r="F5" s="255"/>
      <c r="G5" s="256"/>
    </row>
    <row r="6" spans="1:7" x14ac:dyDescent="0.25">
      <c r="A6" s="257" t="s">
        <v>118</v>
      </c>
      <c r="B6" s="258"/>
      <c r="C6" s="258"/>
      <c r="D6" s="258"/>
      <c r="E6" s="258"/>
      <c r="F6" s="258"/>
      <c r="G6" s="259"/>
    </row>
    <row r="7" spans="1:7" x14ac:dyDescent="0.25">
      <c r="A7" s="252" t="s">
        <v>0</v>
      </c>
      <c r="B7" s="257" t="s">
        <v>279</v>
      </c>
      <c r="C7" s="258"/>
      <c r="D7" s="258"/>
      <c r="E7" s="258"/>
      <c r="F7" s="259"/>
      <c r="G7" s="269" t="s">
        <v>3286</v>
      </c>
    </row>
    <row r="8" spans="1:7" ht="30.75" customHeight="1" x14ac:dyDescent="0.25">
      <c r="A8" s="25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68"/>
    </row>
    <row r="9" spans="1:7" x14ac:dyDescent="0.25">
      <c r="A9" s="52" t="s">
        <v>363</v>
      </c>
      <c r="B9" s="70">
        <f>SUM(B10,B19,B27,B37)</f>
        <v>52510940</v>
      </c>
      <c r="C9" s="70">
        <f t="shared" ref="C9:G9" si="0">SUM(C10,C19,C27,C37)</f>
        <v>11002742.390000002</v>
      </c>
      <c r="D9" s="70">
        <f t="shared" si="0"/>
        <v>63513682.390000008</v>
      </c>
      <c r="E9" s="70">
        <f t="shared" si="0"/>
        <v>60932718.749999993</v>
      </c>
      <c r="F9" s="70">
        <f t="shared" si="0"/>
        <v>57659261.360000007</v>
      </c>
      <c r="G9" s="70">
        <f t="shared" si="0"/>
        <v>2580963.6400000034</v>
      </c>
    </row>
    <row r="10" spans="1:7" x14ac:dyDescent="0.25">
      <c r="A10" s="53" t="s">
        <v>364</v>
      </c>
      <c r="B10" s="71">
        <f>SUM(B11:B18)</f>
        <v>31579156</v>
      </c>
      <c r="C10" s="71">
        <f t="shared" ref="C10:F10" si="1">SUM(C11:C18)</f>
        <v>6869067.6700000018</v>
      </c>
      <c r="D10" s="71">
        <f t="shared" si="1"/>
        <v>38448223.670000009</v>
      </c>
      <c r="E10" s="71">
        <f t="shared" si="1"/>
        <v>36934955.369999997</v>
      </c>
      <c r="F10" s="71">
        <f t="shared" si="1"/>
        <v>35868483.640000001</v>
      </c>
      <c r="G10" s="71">
        <f>SUM(G11:G18)</f>
        <v>1513268.3000000021</v>
      </c>
    </row>
    <row r="11" spans="1:7" x14ac:dyDescent="0.25">
      <c r="A11" s="63" t="s">
        <v>365</v>
      </c>
      <c r="B11" s="227">
        <v>6658180.1799999997</v>
      </c>
      <c r="C11" s="227">
        <v>668708.74</v>
      </c>
      <c r="D11" s="156">
        <f>B11+C11</f>
        <v>7326888.9199999999</v>
      </c>
      <c r="E11" s="229">
        <v>7131539.04</v>
      </c>
      <c r="F11" s="229">
        <v>7057690.1799999997</v>
      </c>
      <c r="G11" s="72">
        <f>D11-E11</f>
        <v>195349.87999999989</v>
      </c>
    </row>
    <row r="12" spans="1:7" x14ac:dyDescent="0.25">
      <c r="A12" s="63" t="s">
        <v>366</v>
      </c>
      <c r="B12" s="227">
        <v>0</v>
      </c>
      <c r="C12" s="227">
        <v>0</v>
      </c>
      <c r="D12" s="156">
        <f t="shared" ref="D12:D18" si="2">B12+C12</f>
        <v>0</v>
      </c>
      <c r="E12" s="229">
        <v>0</v>
      </c>
      <c r="F12" s="229">
        <v>0</v>
      </c>
      <c r="G12" s="72">
        <f t="shared" ref="G12:G18" si="3">D12-E12</f>
        <v>0</v>
      </c>
    </row>
    <row r="13" spans="1:7" x14ac:dyDescent="0.25">
      <c r="A13" s="63" t="s">
        <v>367</v>
      </c>
      <c r="B13" s="227">
        <v>17611185.960000001</v>
      </c>
      <c r="C13" s="227">
        <v>5700886.5300000003</v>
      </c>
      <c r="D13" s="156">
        <f t="shared" si="2"/>
        <v>23312072.490000002</v>
      </c>
      <c r="E13" s="229">
        <v>22669395.93</v>
      </c>
      <c r="F13" s="229">
        <v>22207484.25</v>
      </c>
      <c r="G13" s="72">
        <f t="shared" si="3"/>
        <v>642676.56000000238</v>
      </c>
    </row>
    <row r="14" spans="1:7" x14ac:dyDescent="0.25">
      <c r="A14" s="63" t="s">
        <v>368</v>
      </c>
      <c r="B14" s="226"/>
      <c r="C14" s="226"/>
      <c r="D14" s="156">
        <f t="shared" si="2"/>
        <v>0</v>
      </c>
      <c r="E14" s="228"/>
      <c r="F14" s="228"/>
      <c r="G14" s="72">
        <f t="shared" si="3"/>
        <v>0</v>
      </c>
    </row>
    <row r="15" spans="1:7" x14ac:dyDescent="0.25">
      <c r="A15" s="63" t="s">
        <v>369</v>
      </c>
      <c r="B15" s="227">
        <v>3139627.72</v>
      </c>
      <c r="C15" s="227">
        <v>360963.27</v>
      </c>
      <c r="D15" s="156">
        <f t="shared" si="2"/>
        <v>3500590.99</v>
      </c>
      <c r="E15" s="229">
        <v>3324798.22</v>
      </c>
      <c r="F15" s="229">
        <v>3060005.03</v>
      </c>
      <c r="G15" s="72">
        <f t="shared" si="3"/>
        <v>175792.77000000002</v>
      </c>
    </row>
    <row r="16" spans="1:7" x14ac:dyDescent="0.25">
      <c r="A16" s="63" t="s">
        <v>370</v>
      </c>
      <c r="B16" s="226"/>
      <c r="C16" s="226"/>
      <c r="D16" s="156">
        <f t="shared" si="2"/>
        <v>0</v>
      </c>
      <c r="E16" s="228"/>
      <c r="F16" s="228"/>
      <c r="G16" s="72">
        <f t="shared" si="3"/>
        <v>0</v>
      </c>
    </row>
    <row r="17" spans="1:7" x14ac:dyDescent="0.25">
      <c r="A17" s="63" t="s">
        <v>371</v>
      </c>
      <c r="B17" s="227">
        <v>1861577.34</v>
      </c>
      <c r="C17" s="227">
        <v>336632.65</v>
      </c>
      <c r="D17" s="156">
        <f t="shared" si="2"/>
        <v>2198209.9900000002</v>
      </c>
      <c r="E17" s="229">
        <v>1830320.81</v>
      </c>
      <c r="F17" s="229">
        <v>1723467.98</v>
      </c>
      <c r="G17" s="72">
        <f t="shared" si="3"/>
        <v>367889.18000000017</v>
      </c>
    </row>
    <row r="18" spans="1:7" x14ac:dyDescent="0.25">
      <c r="A18" s="63" t="s">
        <v>372</v>
      </c>
      <c r="B18" s="227">
        <v>2308584.7999999998</v>
      </c>
      <c r="C18" s="227">
        <v>-198123.51999999999</v>
      </c>
      <c r="D18" s="156">
        <f t="shared" si="2"/>
        <v>2110461.2799999998</v>
      </c>
      <c r="E18" s="229">
        <v>1978901.37</v>
      </c>
      <c r="F18" s="229">
        <v>1819836.2</v>
      </c>
      <c r="G18" s="72">
        <f t="shared" si="3"/>
        <v>131559.90999999968</v>
      </c>
    </row>
    <row r="19" spans="1:7" x14ac:dyDescent="0.25">
      <c r="A19" s="53" t="s">
        <v>373</v>
      </c>
      <c r="B19" s="71">
        <f>SUM(B20:B26)</f>
        <v>20483128.359999999</v>
      </c>
      <c r="C19" s="71">
        <f t="shared" ref="C19:F19" si="4">SUM(C20:C26)</f>
        <v>4031522.62</v>
      </c>
      <c r="D19" s="71">
        <f t="shared" si="4"/>
        <v>24514650.979999997</v>
      </c>
      <c r="E19" s="71">
        <f t="shared" si="4"/>
        <v>23754005.309999999</v>
      </c>
      <c r="F19" s="71">
        <f t="shared" si="4"/>
        <v>21547019.650000002</v>
      </c>
      <c r="G19" s="71">
        <f>SUM(G20:G26)</f>
        <v>760645.67000000109</v>
      </c>
    </row>
    <row r="20" spans="1:7" x14ac:dyDescent="0.25">
      <c r="A20" s="63" t="s">
        <v>374</v>
      </c>
      <c r="B20" s="231">
        <v>494324.49</v>
      </c>
      <c r="C20" s="231">
        <v>118315.6</v>
      </c>
      <c r="D20" s="156">
        <f t="shared" ref="D20:D26" si="5">B20+C20</f>
        <v>612640.09</v>
      </c>
      <c r="E20" s="233">
        <v>569931.68000000005</v>
      </c>
      <c r="F20" s="233">
        <v>524410.18999999994</v>
      </c>
      <c r="G20" s="72">
        <f>D20-E20</f>
        <v>42708.409999999916</v>
      </c>
    </row>
    <row r="21" spans="1:7" x14ac:dyDescent="0.25">
      <c r="A21" s="63" t="s">
        <v>375</v>
      </c>
      <c r="B21" s="231">
        <v>16630851.140000001</v>
      </c>
      <c r="C21" s="231">
        <v>3736335.45</v>
      </c>
      <c r="D21" s="156">
        <f t="shared" si="5"/>
        <v>20367186.59</v>
      </c>
      <c r="E21" s="233">
        <v>19831212.809999999</v>
      </c>
      <c r="F21" s="233">
        <v>17898834.609999999</v>
      </c>
      <c r="G21" s="72">
        <f t="shared" ref="G21:G26" si="6">D21-E21</f>
        <v>535973.78000000119</v>
      </c>
    </row>
    <row r="22" spans="1:7" x14ac:dyDescent="0.25">
      <c r="A22" s="63" t="s">
        <v>376</v>
      </c>
      <c r="B22" s="230"/>
      <c r="C22" s="230"/>
      <c r="D22" s="156">
        <f t="shared" si="5"/>
        <v>0</v>
      </c>
      <c r="E22" s="232"/>
      <c r="F22" s="232"/>
      <c r="G22" s="72">
        <f t="shared" si="6"/>
        <v>0</v>
      </c>
    </row>
    <row r="23" spans="1:7" x14ac:dyDescent="0.25">
      <c r="A23" s="63" t="s">
        <v>377</v>
      </c>
      <c r="B23" s="231">
        <v>2002104.35</v>
      </c>
      <c r="C23" s="231">
        <v>159623.23000000001</v>
      </c>
      <c r="D23" s="156">
        <f t="shared" si="5"/>
        <v>2161727.58</v>
      </c>
      <c r="E23" s="233">
        <v>2001296.75</v>
      </c>
      <c r="F23" s="233">
        <v>1887435.41</v>
      </c>
      <c r="G23" s="72">
        <f t="shared" si="6"/>
        <v>160430.83000000007</v>
      </c>
    </row>
    <row r="24" spans="1:7" x14ac:dyDescent="0.25">
      <c r="A24" s="63" t="s">
        <v>378</v>
      </c>
      <c r="B24" s="231">
        <v>1355848.38</v>
      </c>
      <c r="C24" s="231">
        <v>17248.34</v>
      </c>
      <c r="D24" s="156">
        <f t="shared" si="5"/>
        <v>1373096.72</v>
      </c>
      <c r="E24" s="233">
        <v>1351564.07</v>
      </c>
      <c r="F24" s="233">
        <v>1236339.44</v>
      </c>
      <c r="G24" s="72">
        <f t="shared" si="6"/>
        <v>21532.649999999907</v>
      </c>
    </row>
    <row r="25" spans="1:7" x14ac:dyDescent="0.25">
      <c r="A25" s="63" t="s">
        <v>379</v>
      </c>
      <c r="B25" s="230"/>
      <c r="C25" s="230"/>
      <c r="D25" s="156">
        <f t="shared" si="5"/>
        <v>0</v>
      </c>
      <c r="E25" s="232"/>
      <c r="F25" s="232"/>
      <c r="G25" s="72">
        <f t="shared" si="6"/>
        <v>0</v>
      </c>
    </row>
    <row r="26" spans="1:7" x14ac:dyDescent="0.25">
      <c r="A26" s="63" t="s">
        <v>380</v>
      </c>
      <c r="B26" s="230"/>
      <c r="C26" s="230"/>
      <c r="D26" s="156">
        <f t="shared" si="5"/>
        <v>0</v>
      </c>
      <c r="E26" s="232"/>
      <c r="F26" s="232"/>
      <c r="G26" s="72">
        <f t="shared" si="6"/>
        <v>0</v>
      </c>
    </row>
    <row r="27" spans="1:7" x14ac:dyDescent="0.25">
      <c r="A27" s="53" t="s">
        <v>381</v>
      </c>
      <c r="B27" s="71">
        <f>SUM(B28:B36)</f>
        <v>448655.64</v>
      </c>
      <c r="C27" s="71">
        <f t="shared" ref="C27:F27" si="7">SUM(C28:C36)</f>
        <v>102152.1</v>
      </c>
      <c r="D27" s="71">
        <f t="shared" si="7"/>
        <v>550807.74</v>
      </c>
      <c r="E27" s="71">
        <f t="shared" si="7"/>
        <v>243758.07</v>
      </c>
      <c r="F27" s="71">
        <f t="shared" si="7"/>
        <v>243758.07</v>
      </c>
      <c r="G27" s="71">
        <f>SUM(G28:G36)</f>
        <v>307049.67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8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8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8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8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8"/>
        <v>0</v>
      </c>
    </row>
    <row r="34" spans="1:7" x14ac:dyDescent="0.25">
      <c r="A34" s="63" t="s">
        <v>388</v>
      </c>
      <c r="B34" s="234">
        <v>448655.64</v>
      </c>
      <c r="C34" s="234">
        <v>102152.1</v>
      </c>
      <c r="D34" s="156">
        <f t="shared" ref="D34" si="9">B34+C34</f>
        <v>550807.74</v>
      </c>
      <c r="E34" s="155">
        <v>243758.07</v>
      </c>
      <c r="F34" s="155">
        <v>243758.07</v>
      </c>
      <c r="G34" s="72">
        <f t="shared" si="8"/>
        <v>307049.67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8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8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1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1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1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35700000</v>
      </c>
      <c r="C43" s="73">
        <f t="shared" ref="C43:G43" si="12">SUM(C44,C53,C61,C71)</f>
        <v>14969140.699999999</v>
      </c>
      <c r="D43" s="73">
        <f t="shared" si="12"/>
        <v>50669140.699999996</v>
      </c>
      <c r="E43" s="73">
        <f t="shared" si="12"/>
        <v>31678051.669999998</v>
      </c>
      <c r="F43" s="73">
        <f t="shared" si="12"/>
        <v>30481526</v>
      </c>
      <c r="G43" s="73">
        <f t="shared" si="12"/>
        <v>18991089.029999997</v>
      </c>
    </row>
    <row r="44" spans="1:7" x14ac:dyDescent="0.25">
      <c r="A44" s="53" t="s">
        <v>430</v>
      </c>
      <c r="B44" s="72">
        <f>SUM(B45:B52)</f>
        <v>6481700.7999999998</v>
      </c>
      <c r="C44" s="72">
        <f t="shared" ref="C44:G44" si="13">SUM(C45:C52)</f>
        <v>1230757.17</v>
      </c>
      <c r="D44" s="72">
        <f t="shared" si="13"/>
        <v>7712457.9699999997</v>
      </c>
      <c r="E44" s="72">
        <f t="shared" si="13"/>
        <v>7712457.9699999997</v>
      </c>
      <c r="F44" s="72">
        <f t="shared" si="13"/>
        <v>7045025.8300000001</v>
      </c>
      <c r="G44" s="72">
        <f t="shared" si="13"/>
        <v>0</v>
      </c>
    </row>
    <row r="45" spans="1:7" x14ac:dyDescent="0.25">
      <c r="A45" s="69" t="s">
        <v>365</v>
      </c>
      <c r="B45" s="156"/>
      <c r="C45" s="156"/>
      <c r="D45" s="156">
        <f t="shared" ref="D45:D52" si="14">B45+C45</f>
        <v>0</v>
      </c>
      <c r="E45" s="156"/>
      <c r="F45" s="156"/>
      <c r="G45" s="72">
        <f>D45-E45</f>
        <v>0</v>
      </c>
    </row>
    <row r="46" spans="1:7" x14ac:dyDescent="0.25">
      <c r="A46" s="69" t="s">
        <v>366</v>
      </c>
      <c r="B46" s="156"/>
      <c r="C46" s="156"/>
      <c r="D46" s="156">
        <f t="shared" si="14"/>
        <v>0</v>
      </c>
      <c r="E46" s="156"/>
      <c r="F46" s="156"/>
      <c r="G46" s="72">
        <f t="shared" ref="G46:G52" si="15">D46-E46</f>
        <v>0</v>
      </c>
    </row>
    <row r="47" spans="1:7" x14ac:dyDescent="0.25">
      <c r="A47" s="69" t="s">
        <v>367</v>
      </c>
      <c r="B47" s="156"/>
      <c r="C47" s="156"/>
      <c r="D47" s="156">
        <f t="shared" si="14"/>
        <v>0</v>
      </c>
      <c r="E47" s="156"/>
      <c r="F47" s="156"/>
      <c r="G47" s="72">
        <f t="shared" si="15"/>
        <v>0</v>
      </c>
    </row>
    <row r="48" spans="1:7" x14ac:dyDescent="0.25">
      <c r="A48" s="69" t="s">
        <v>368</v>
      </c>
      <c r="B48" s="156"/>
      <c r="C48" s="156"/>
      <c r="D48" s="156">
        <f t="shared" si="14"/>
        <v>0</v>
      </c>
      <c r="E48" s="156"/>
      <c r="F48" s="156"/>
      <c r="G48" s="72">
        <f t="shared" si="15"/>
        <v>0</v>
      </c>
    </row>
    <row r="49" spans="1:7" x14ac:dyDescent="0.25">
      <c r="A49" s="69" t="s">
        <v>369</v>
      </c>
      <c r="B49" s="156"/>
      <c r="C49" s="156"/>
      <c r="D49" s="156">
        <f t="shared" si="14"/>
        <v>0</v>
      </c>
      <c r="E49" s="156"/>
      <c r="F49" s="156"/>
      <c r="G49" s="72">
        <f t="shared" si="15"/>
        <v>0</v>
      </c>
    </row>
    <row r="50" spans="1:7" x14ac:dyDescent="0.25">
      <c r="A50" s="69" t="s">
        <v>370</v>
      </c>
      <c r="B50" s="156"/>
      <c r="C50" s="156"/>
      <c r="D50" s="156">
        <f t="shared" si="14"/>
        <v>0</v>
      </c>
      <c r="E50" s="156"/>
      <c r="F50" s="156"/>
      <c r="G50" s="72">
        <f t="shared" si="15"/>
        <v>0</v>
      </c>
    </row>
    <row r="51" spans="1:7" x14ac:dyDescent="0.25">
      <c r="A51" s="69" t="s">
        <v>371</v>
      </c>
      <c r="B51" s="235">
        <v>6481700.7999999998</v>
      </c>
      <c r="C51" s="235">
        <v>1230757.17</v>
      </c>
      <c r="D51" s="156">
        <f t="shared" si="14"/>
        <v>7712457.9699999997</v>
      </c>
      <c r="E51" s="236">
        <v>7712457.9699999997</v>
      </c>
      <c r="F51" s="236">
        <v>7045025.8300000001</v>
      </c>
      <c r="G51" s="72">
        <f t="shared" si="15"/>
        <v>0</v>
      </c>
    </row>
    <row r="52" spans="1:7" x14ac:dyDescent="0.25">
      <c r="A52" s="69" t="s">
        <v>372</v>
      </c>
      <c r="B52" s="156"/>
      <c r="C52" s="156"/>
      <c r="D52" s="156">
        <f t="shared" si="14"/>
        <v>0</v>
      </c>
      <c r="E52" s="156"/>
      <c r="F52" s="156"/>
      <c r="G52" s="72">
        <f t="shared" si="15"/>
        <v>0</v>
      </c>
    </row>
    <row r="53" spans="1:7" x14ac:dyDescent="0.25">
      <c r="A53" s="53" t="s">
        <v>373</v>
      </c>
      <c r="B53" s="71">
        <f>SUM(B54:B60)</f>
        <v>29218299.199999999</v>
      </c>
      <c r="C53" s="71">
        <f t="shared" ref="C53:G53" si="16">SUM(C54:C60)</f>
        <v>13738383.529999999</v>
      </c>
      <c r="D53" s="71">
        <f t="shared" si="16"/>
        <v>42956682.729999997</v>
      </c>
      <c r="E53" s="165">
        <f>SUM(E54:E60)</f>
        <v>23965593.699999999</v>
      </c>
      <c r="F53" s="71">
        <f t="shared" si="16"/>
        <v>23436500.169999998</v>
      </c>
      <c r="G53" s="71">
        <f t="shared" si="16"/>
        <v>18991089.029999997</v>
      </c>
    </row>
    <row r="54" spans="1:7" x14ac:dyDescent="0.25">
      <c r="A54" s="69" t="s">
        <v>374</v>
      </c>
      <c r="B54" s="156"/>
      <c r="C54" s="156"/>
      <c r="D54" s="156">
        <f t="shared" ref="D54:D60" si="17">B54+C54</f>
        <v>0</v>
      </c>
      <c r="E54" s="156"/>
      <c r="F54" s="156"/>
      <c r="G54" s="72">
        <f>D54-E54</f>
        <v>0</v>
      </c>
    </row>
    <row r="55" spans="1:7" x14ac:dyDescent="0.25">
      <c r="A55" s="69" t="s">
        <v>375</v>
      </c>
      <c r="B55" s="237">
        <v>29218299.199999999</v>
      </c>
      <c r="C55" s="237">
        <v>13538383.529999999</v>
      </c>
      <c r="D55" s="156">
        <f t="shared" si="17"/>
        <v>42756682.729999997</v>
      </c>
      <c r="E55" s="238">
        <v>23765737.43</v>
      </c>
      <c r="F55" s="238">
        <v>23236643.899999999</v>
      </c>
      <c r="G55" s="72">
        <f t="shared" ref="G55:G60" si="18">D55-E55</f>
        <v>18990945.299999997</v>
      </c>
    </row>
    <row r="56" spans="1:7" x14ac:dyDescent="0.25">
      <c r="A56" s="69" t="s">
        <v>376</v>
      </c>
      <c r="B56" s="156"/>
      <c r="C56" s="156"/>
      <c r="D56" s="156">
        <f t="shared" si="17"/>
        <v>0</v>
      </c>
      <c r="E56" s="156"/>
      <c r="F56" s="156"/>
      <c r="G56" s="72">
        <f t="shared" si="18"/>
        <v>0</v>
      </c>
    </row>
    <row r="57" spans="1:7" x14ac:dyDescent="0.25">
      <c r="A57" s="48" t="s">
        <v>377</v>
      </c>
      <c r="B57" s="156"/>
      <c r="C57" s="156"/>
      <c r="D57" s="156">
        <f t="shared" si="17"/>
        <v>0</v>
      </c>
      <c r="E57" s="156"/>
      <c r="F57" s="156"/>
      <c r="G57" s="72">
        <f t="shared" si="18"/>
        <v>0</v>
      </c>
    </row>
    <row r="58" spans="1:7" x14ac:dyDescent="0.25">
      <c r="A58" s="69" t="s">
        <v>378</v>
      </c>
      <c r="B58" s="156"/>
      <c r="C58" s="156"/>
      <c r="D58" s="156">
        <f t="shared" si="17"/>
        <v>0</v>
      </c>
      <c r="E58" s="156"/>
      <c r="F58" s="156"/>
      <c r="G58" s="72">
        <f t="shared" si="18"/>
        <v>0</v>
      </c>
    </row>
    <row r="59" spans="1:7" x14ac:dyDescent="0.25">
      <c r="A59" s="69" t="s">
        <v>379</v>
      </c>
      <c r="B59" s="155">
        <v>0</v>
      </c>
      <c r="C59" s="155">
        <v>200000</v>
      </c>
      <c r="D59" s="156">
        <f t="shared" si="17"/>
        <v>200000</v>
      </c>
      <c r="E59" s="239">
        <v>199856.27</v>
      </c>
      <c r="F59" s="239">
        <v>199856.27</v>
      </c>
      <c r="G59" s="72">
        <f t="shared" si="18"/>
        <v>143.73000000001048</v>
      </c>
    </row>
    <row r="60" spans="1:7" x14ac:dyDescent="0.25">
      <c r="A60" s="69" t="s">
        <v>380</v>
      </c>
      <c r="B60" s="156"/>
      <c r="C60" s="156"/>
      <c r="D60" s="156">
        <f t="shared" si="17"/>
        <v>0</v>
      </c>
      <c r="E60" s="156"/>
      <c r="F60" s="156"/>
      <c r="G60" s="72">
        <f t="shared" si="18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9">SUM(C62:C70)</f>
        <v>0</v>
      </c>
      <c r="D61" s="71">
        <f t="shared" si="19"/>
        <v>0</v>
      </c>
      <c r="E61" s="71">
        <f t="shared" si="19"/>
        <v>0</v>
      </c>
      <c r="F61" s="71">
        <f t="shared" si="19"/>
        <v>0</v>
      </c>
      <c r="G61" s="71">
        <f t="shared" si="19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20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20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20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20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20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20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20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20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21">SUM(C72:C75)</f>
        <v>0</v>
      </c>
      <c r="D71" s="74">
        <f t="shared" si="21"/>
        <v>0</v>
      </c>
      <c r="E71" s="74">
        <f t="shared" si="21"/>
        <v>0</v>
      </c>
      <c r="F71" s="74">
        <f t="shared" si="21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22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22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22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157">
        <f>B9+B43</f>
        <v>88210940</v>
      </c>
      <c r="C77" s="157">
        <f t="shared" ref="C77:F77" si="23">C9+C43</f>
        <v>25971883.090000004</v>
      </c>
      <c r="D77" s="157">
        <f t="shared" si="23"/>
        <v>114182823.09</v>
      </c>
      <c r="E77" s="157">
        <f t="shared" si="23"/>
        <v>92610770.419999987</v>
      </c>
      <c r="F77" s="157">
        <f t="shared" si="23"/>
        <v>88140787.360000014</v>
      </c>
      <c r="G77" s="73">
        <f>G43+G9</f>
        <v>21572052.670000002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52510940</v>
      </c>
      <c r="Q2" s="18">
        <f>'Formato 6 c)'!C9</f>
        <v>11002742.390000002</v>
      </c>
      <c r="R2" s="18">
        <f>'Formato 6 c)'!D9</f>
        <v>63513682.390000008</v>
      </c>
      <c r="S2" s="18">
        <f>'Formato 6 c)'!E9</f>
        <v>60932718.749999993</v>
      </c>
      <c r="T2" s="18">
        <f>'Formato 6 c)'!F9</f>
        <v>57659261.360000007</v>
      </c>
      <c r="U2" s="18">
        <f>'Formato 6 c)'!G9</f>
        <v>2580963.6400000034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31579156</v>
      </c>
      <c r="Q3" s="18">
        <f>'Formato 6 c)'!C10</f>
        <v>6869067.6700000018</v>
      </c>
      <c r="R3" s="18">
        <f>'Formato 6 c)'!D10</f>
        <v>38448223.670000009</v>
      </c>
      <c r="S3" s="18">
        <f>'Formato 6 c)'!E10</f>
        <v>36934955.369999997</v>
      </c>
      <c r="T3" s="18">
        <f>'Formato 6 c)'!F10</f>
        <v>35868483.640000001</v>
      </c>
      <c r="U3" s="18">
        <f>'Formato 6 c)'!G10</f>
        <v>1513268.3000000021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6658180.1799999997</v>
      </c>
      <c r="Q4" s="18">
        <f>'Formato 6 c)'!C11</f>
        <v>668708.74</v>
      </c>
      <c r="R4" s="18">
        <f>'Formato 6 c)'!D11</f>
        <v>7326888.9199999999</v>
      </c>
      <c r="S4" s="18">
        <f>'Formato 6 c)'!E11</f>
        <v>7131539.04</v>
      </c>
      <c r="T4" s="18">
        <f>'Formato 6 c)'!F11</f>
        <v>7057690.1799999997</v>
      </c>
      <c r="U4" s="18">
        <f>'Formato 6 c)'!G11</f>
        <v>195349.87999999989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17611185.960000001</v>
      </c>
      <c r="Q6" s="18">
        <f>'Formato 6 c)'!C13</f>
        <v>5700886.5300000003</v>
      </c>
      <c r="R6" s="18">
        <f>'Formato 6 c)'!D13</f>
        <v>23312072.490000002</v>
      </c>
      <c r="S6" s="18">
        <f>'Formato 6 c)'!E13</f>
        <v>22669395.93</v>
      </c>
      <c r="T6" s="18">
        <f>'Formato 6 c)'!F13</f>
        <v>22207484.25</v>
      </c>
      <c r="U6" s="18">
        <f>'Formato 6 c)'!G13</f>
        <v>642676.56000000238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3139627.72</v>
      </c>
      <c r="Q8" s="18">
        <f>'Formato 6 c)'!C15</f>
        <v>360963.27</v>
      </c>
      <c r="R8" s="18">
        <f>'Formato 6 c)'!D15</f>
        <v>3500590.99</v>
      </c>
      <c r="S8" s="18">
        <f>'Formato 6 c)'!E15</f>
        <v>3324798.22</v>
      </c>
      <c r="T8" s="18">
        <f>'Formato 6 c)'!F15</f>
        <v>3060005.03</v>
      </c>
      <c r="U8" s="18">
        <f>'Formato 6 c)'!G15</f>
        <v>175792.77000000002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1861577.34</v>
      </c>
      <c r="Q10" s="18">
        <f>'Formato 6 c)'!C17</f>
        <v>336632.65</v>
      </c>
      <c r="R10" s="18">
        <f>'Formato 6 c)'!D17</f>
        <v>2198209.9900000002</v>
      </c>
      <c r="S10" s="18">
        <f>'Formato 6 c)'!E17</f>
        <v>1830320.81</v>
      </c>
      <c r="T10" s="18">
        <f>'Formato 6 c)'!F17</f>
        <v>1723467.98</v>
      </c>
      <c r="U10" s="18">
        <f>'Formato 6 c)'!G17</f>
        <v>367889.18000000017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2308584.7999999998</v>
      </c>
      <c r="Q11" s="18">
        <f>'Formato 6 c)'!C18</f>
        <v>-198123.51999999999</v>
      </c>
      <c r="R11" s="18">
        <f>'Formato 6 c)'!D18</f>
        <v>2110461.2799999998</v>
      </c>
      <c r="S11" s="18">
        <f>'Formato 6 c)'!E18</f>
        <v>1978901.37</v>
      </c>
      <c r="T11" s="18">
        <f>'Formato 6 c)'!F18</f>
        <v>1819836.2</v>
      </c>
      <c r="U11" s="18">
        <f>'Formato 6 c)'!G18</f>
        <v>131559.90999999968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20483128.359999999</v>
      </c>
      <c r="Q12" s="18">
        <f>'Formato 6 c)'!C19</f>
        <v>4031522.62</v>
      </c>
      <c r="R12" s="18">
        <f>'Formato 6 c)'!D19</f>
        <v>24514650.979999997</v>
      </c>
      <c r="S12" s="18">
        <f>'Formato 6 c)'!E19</f>
        <v>23754005.309999999</v>
      </c>
      <c r="T12" s="18">
        <f>'Formato 6 c)'!F19</f>
        <v>21547019.650000002</v>
      </c>
      <c r="U12" s="18">
        <f>'Formato 6 c)'!G19</f>
        <v>760645.67000000109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494324.49</v>
      </c>
      <c r="Q13" s="18">
        <f>'Formato 6 c)'!C20</f>
        <v>118315.6</v>
      </c>
      <c r="R13" s="18">
        <f>'Formato 6 c)'!D20</f>
        <v>612640.09</v>
      </c>
      <c r="S13" s="18">
        <f>'Formato 6 c)'!E20</f>
        <v>569931.68000000005</v>
      </c>
      <c r="T13" s="18">
        <f>'Formato 6 c)'!F20</f>
        <v>524410.18999999994</v>
      </c>
      <c r="U13" s="18">
        <f>'Formato 6 c)'!G20</f>
        <v>42708.409999999916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16630851.140000001</v>
      </c>
      <c r="Q14" s="18">
        <f>'Formato 6 c)'!C21</f>
        <v>3736335.45</v>
      </c>
      <c r="R14" s="18">
        <f>'Formato 6 c)'!D21</f>
        <v>20367186.59</v>
      </c>
      <c r="S14" s="18">
        <f>'Formato 6 c)'!E21</f>
        <v>19831212.809999999</v>
      </c>
      <c r="T14" s="18">
        <f>'Formato 6 c)'!F21</f>
        <v>17898834.609999999</v>
      </c>
      <c r="U14" s="18">
        <f>'Formato 6 c)'!G21</f>
        <v>535973.78000000119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2002104.35</v>
      </c>
      <c r="Q16" s="18">
        <f>'Formato 6 c)'!C23</f>
        <v>159623.23000000001</v>
      </c>
      <c r="R16" s="18">
        <f>'Formato 6 c)'!D23</f>
        <v>2161727.58</v>
      </c>
      <c r="S16" s="18">
        <f>'Formato 6 c)'!E23</f>
        <v>2001296.75</v>
      </c>
      <c r="T16" s="18">
        <f>'Formato 6 c)'!F23</f>
        <v>1887435.41</v>
      </c>
      <c r="U16" s="18">
        <f>'Formato 6 c)'!G23</f>
        <v>160430.83000000007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1355848.38</v>
      </c>
      <c r="Q17" s="18">
        <f>'Formato 6 c)'!C24</f>
        <v>17248.34</v>
      </c>
      <c r="R17" s="18">
        <f>'Formato 6 c)'!D24</f>
        <v>1373096.72</v>
      </c>
      <c r="S17" s="18">
        <f>'Formato 6 c)'!E24</f>
        <v>1351564.07</v>
      </c>
      <c r="T17" s="18">
        <f>'Formato 6 c)'!F24</f>
        <v>1236339.44</v>
      </c>
      <c r="U17" s="18">
        <f>'Formato 6 c)'!G24</f>
        <v>21532.649999999907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448655.64</v>
      </c>
      <c r="Q20" s="18">
        <f>'Formato 6 c)'!C27</f>
        <v>102152.1</v>
      </c>
      <c r="R20" s="18">
        <f>'Formato 6 c)'!D27</f>
        <v>550807.74</v>
      </c>
      <c r="S20" s="18">
        <f>'Formato 6 c)'!E27</f>
        <v>243758.07</v>
      </c>
      <c r="T20" s="18">
        <f>'Formato 6 c)'!F27</f>
        <v>243758.07</v>
      </c>
      <c r="U20" s="18">
        <f>'Formato 6 c)'!G27</f>
        <v>307049.67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448655.64</v>
      </c>
      <c r="Q27" s="18">
        <f>'Formato 6 c)'!C34</f>
        <v>102152.1</v>
      </c>
      <c r="R27" s="18">
        <f>'Formato 6 c)'!D34</f>
        <v>550807.74</v>
      </c>
      <c r="S27" s="18">
        <f>'Formato 6 c)'!E34</f>
        <v>243758.07</v>
      </c>
      <c r="T27" s="18">
        <f>'Formato 6 c)'!F34</f>
        <v>243758.07</v>
      </c>
      <c r="U27" s="18">
        <f>'Formato 6 c)'!G34</f>
        <v>307049.67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35700000</v>
      </c>
      <c r="Q35" s="18">
        <f>'Formato 6 c)'!C43</f>
        <v>14969140.699999999</v>
      </c>
      <c r="R35" s="18">
        <f>'Formato 6 c)'!D43</f>
        <v>50669140.699999996</v>
      </c>
      <c r="S35" s="18">
        <f>'Formato 6 c)'!E43</f>
        <v>31678051.669999998</v>
      </c>
      <c r="T35" s="18">
        <f>'Formato 6 c)'!F43</f>
        <v>30481526</v>
      </c>
      <c r="U35" s="18">
        <f>'Formato 6 c)'!G43</f>
        <v>18991089.029999997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6481700.7999999998</v>
      </c>
      <c r="Q36" s="18">
        <f>'Formato 6 c)'!C44</f>
        <v>1230757.17</v>
      </c>
      <c r="R36" s="18">
        <f>'Formato 6 c)'!D44</f>
        <v>7712457.9699999997</v>
      </c>
      <c r="S36" s="18">
        <f>'Formato 6 c)'!E44</f>
        <v>7712457.9699999997</v>
      </c>
      <c r="T36" s="18">
        <f>'Formato 6 c)'!F44</f>
        <v>7045025.8300000001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6481700.7999999998</v>
      </c>
      <c r="Q43" s="18">
        <f>'Formato 6 c)'!C51</f>
        <v>1230757.17</v>
      </c>
      <c r="R43" s="18">
        <f>'Formato 6 c)'!D51</f>
        <v>7712457.9699999997</v>
      </c>
      <c r="S43" s="18">
        <f>'Formato 6 c)'!E51</f>
        <v>7712457.9699999997</v>
      </c>
      <c r="T43" s="18">
        <f>'Formato 6 c)'!F51</f>
        <v>7045025.8300000001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29218299.199999999</v>
      </c>
      <c r="Q45" s="18">
        <f>'Formato 6 c)'!C53</f>
        <v>13738383.529999999</v>
      </c>
      <c r="R45" s="18">
        <f>'Formato 6 c)'!D53</f>
        <v>42956682.729999997</v>
      </c>
      <c r="S45" s="18">
        <f>'Formato 6 c)'!E53</f>
        <v>23965593.699999999</v>
      </c>
      <c r="T45" s="18">
        <f>'Formato 6 c)'!F53</f>
        <v>23436500.169999998</v>
      </c>
      <c r="U45" s="18">
        <f>'Formato 6 c)'!G53</f>
        <v>18991089.029999997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29218299.199999999</v>
      </c>
      <c r="Q47" s="18">
        <f>'Formato 6 c)'!C55</f>
        <v>13538383.529999999</v>
      </c>
      <c r="R47" s="18">
        <f>'Formato 6 c)'!D55</f>
        <v>42756682.729999997</v>
      </c>
      <c r="S47" s="18">
        <f>'Formato 6 c)'!E55</f>
        <v>23765737.43</v>
      </c>
      <c r="T47" s="18">
        <f>'Formato 6 c)'!F55</f>
        <v>23236643.899999999</v>
      </c>
      <c r="U47" s="18">
        <f>'Formato 6 c)'!G55</f>
        <v>18990945.299999997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200000</v>
      </c>
      <c r="R51" s="18">
        <f>'Formato 6 c)'!D59</f>
        <v>200000</v>
      </c>
      <c r="S51" s="18">
        <f>'Formato 6 c)'!E59</f>
        <v>199856.27</v>
      </c>
      <c r="T51" s="18">
        <f>'Formato 6 c)'!F59</f>
        <v>199856.27</v>
      </c>
      <c r="U51" s="18">
        <f>'Formato 6 c)'!G59</f>
        <v>143.73000000001048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88210940</v>
      </c>
      <c r="Q68" s="18">
        <f>'Formato 6 c)'!C77</f>
        <v>25971883.090000004</v>
      </c>
      <c r="R68" s="18">
        <f>'Formato 6 c)'!D77</f>
        <v>114182823.09</v>
      </c>
      <c r="S68" s="18">
        <f>'Formato 6 c)'!E77</f>
        <v>92610770.419999987</v>
      </c>
      <c r="T68" s="18">
        <f>'Formato 6 c)'!F77</f>
        <v>88140787.360000014</v>
      </c>
      <c r="U68" s="18">
        <f>'Formato 6 c)'!G77</f>
        <v>21572052.670000002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22" zoomScale="70" zoomScaleNormal="70" workbookViewId="0">
      <selection activeCell="A24" sqref="A24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67" t="s">
        <v>3287</v>
      </c>
      <c r="B1" s="266"/>
      <c r="C1" s="266"/>
      <c r="D1" s="266"/>
      <c r="E1" s="266"/>
      <c r="F1" s="266"/>
      <c r="G1" s="266"/>
    </row>
    <row r="2" spans="1:7" x14ac:dyDescent="0.25">
      <c r="A2" s="248" t="str">
        <f>ENTE_PUBLICO_A</f>
        <v>MUNICIPIO DE TIERRA BLANCA, Gobierno del Estado de Guanajuato (a)</v>
      </c>
      <c r="B2" s="249"/>
      <c r="C2" s="249"/>
      <c r="D2" s="249"/>
      <c r="E2" s="249"/>
      <c r="F2" s="249"/>
      <c r="G2" s="250"/>
    </row>
    <row r="3" spans="1:7" x14ac:dyDescent="0.25">
      <c r="A3" s="254" t="s">
        <v>277</v>
      </c>
      <c r="B3" s="255"/>
      <c r="C3" s="255"/>
      <c r="D3" s="255"/>
      <c r="E3" s="255"/>
      <c r="F3" s="255"/>
      <c r="G3" s="256"/>
    </row>
    <row r="4" spans="1:7" x14ac:dyDescent="0.25">
      <c r="A4" s="254" t="s">
        <v>399</v>
      </c>
      <c r="B4" s="255"/>
      <c r="C4" s="255"/>
      <c r="D4" s="255"/>
      <c r="E4" s="255"/>
      <c r="F4" s="255"/>
      <c r="G4" s="256"/>
    </row>
    <row r="5" spans="1:7" x14ac:dyDescent="0.25">
      <c r="A5" s="254" t="str">
        <f>TRIMESTRE</f>
        <v>Del 1 de enero al 31 de diciembre de 2019 (b)</v>
      </c>
      <c r="B5" s="255"/>
      <c r="C5" s="255"/>
      <c r="D5" s="255"/>
      <c r="E5" s="255"/>
      <c r="F5" s="255"/>
      <c r="G5" s="256"/>
    </row>
    <row r="6" spans="1:7" x14ac:dyDescent="0.25">
      <c r="A6" s="257" t="s">
        <v>118</v>
      </c>
      <c r="B6" s="258"/>
      <c r="C6" s="258"/>
      <c r="D6" s="258"/>
      <c r="E6" s="258"/>
      <c r="F6" s="258"/>
      <c r="G6" s="259"/>
    </row>
    <row r="7" spans="1:7" x14ac:dyDescent="0.25">
      <c r="A7" s="263" t="s">
        <v>361</v>
      </c>
      <c r="B7" s="268" t="s">
        <v>279</v>
      </c>
      <c r="C7" s="268"/>
      <c r="D7" s="268"/>
      <c r="E7" s="268"/>
      <c r="F7" s="268"/>
      <c r="G7" s="268" t="s">
        <v>280</v>
      </c>
    </row>
    <row r="8" spans="1:7" ht="29.25" customHeight="1" x14ac:dyDescent="0.25">
      <c r="A8" s="26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75"/>
    </row>
    <row r="9" spans="1:7" x14ac:dyDescent="0.25">
      <c r="A9" s="52" t="s">
        <v>400</v>
      </c>
      <c r="B9" s="66">
        <f>SUM(B10,B11,B12,B15,B16,B19)</f>
        <v>27608670.079999998</v>
      </c>
      <c r="C9" s="66">
        <f t="shared" ref="C9:F9" si="0">SUM(C10,C11,C12,C15,C16,C19)</f>
        <v>-1657715.84</v>
      </c>
      <c r="D9" s="66">
        <f t="shared" si="0"/>
        <v>25950954.239999998</v>
      </c>
      <c r="E9" s="66">
        <f t="shared" si="0"/>
        <v>25662054.84</v>
      </c>
      <c r="F9" s="66">
        <f t="shared" si="0"/>
        <v>23858795.079999998</v>
      </c>
      <c r="G9" s="66">
        <f>SUM(G10,G11,G12,G15,G16,G19)</f>
        <v>288899.39999999851</v>
      </c>
    </row>
    <row r="10" spans="1:7" x14ac:dyDescent="0.25">
      <c r="A10" s="53" t="s">
        <v>401</v>
      </c>
      <c r="B10" s="240">
        <v>27608670.079999998</v>
      </c>
      <c r="C10" s="240">
        <v>-1657715.84</v>
      </c>
      <c r="D10" s="158">
        <f>B10+C10</f>
        <v>25950954.239999998</v>
      </c>
      <c r="E10" s="241">
        <v>25662054.84</v>
      </c>
      <c r="F10" s="241">
        <v>23858795.079999998</v>
      </c>
      <c r="G10" s="67">
        <f>D10-E10</f>
        <v>288899.39999999851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/>
      <c r="C12" s="67"/>
      <c r="D12" s="67"/>
      <c r="E12" s="67"/>
      <c r="F12" s="67"/>
      <c r="G12" s="67">
        <f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1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1"/>
        <v>0</v>
      </c>
    </row>
    <row r="16" spans="1:7" x14ac:dyDescent="0.25">
      <c r="A16" s="64" t="s">
        <v>407</v>
      </c>
      <c r="B16" s="67"/>
      <c r="C16" s="67"/>
      <c r="D16" s="67"/>
      <c r="E16" s="67"/>
      <c r="F16" s="67"/>
      <c r="G16" s="67">
        <f t="shared" ref="G16" si="2">G17+G18</f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5588743.2199999997</v>
      </c>
      <c r="C21" s="66">
        <f t="shared" ref="C21:F21" si="3">SUM(C22,C23,C24,C27,C28,C31)</f>
        <v>350207.35</v>
      </c>
      <c r="D21" s="66">
        <f t="shared" si="3"/>
        <v>5938950.5699999994</v>
      </c>
      <c r="E21" s="66">
        <f t="shared" si="3"/>
        <v>5938950.5700000003</v>
      </c>
      <c r="F21" s="66">
        <f t="shared" si="3"/>
        <v>5358701.1900000004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242">
        <v>5588743.2199999997</v>
      </c>
      <c r="C22" s="242">
        <v>350207.35</v>
      </c>
      <c r="D22" s="158">
        <f>B22+C22</f>
        <v>5938950.5699999994</v>
      </c>
      <c r="E22" s="243">
        <v>5938950.5700000003</v>
      </c>
      <c r="F22" s="243">
        <v>5358701.1900000004</v>
      </c>
      <c r="G22" s="67">
        <f>D22-E22</f>
        <v>0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/>
      <c r="D24" s="67"/>
      <c r="E24" s="67"/>
      <c r="F24" s="67"/>
      <c r="G24" s="67">
        <f t="shared" ref="G24" si="4">G25+G26</f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5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5"/>
        <v>0</v>
      </c>
    </row>
    <row r="28" spans="1:7" s="24" customFormat="1" x14ac:dyDescent="0.25">
      <c r="A28" s="64" t="s">
        <v>407</v>
      </c>
      <c r="B28" s="67"/>
      <c r="C28" s="67"/>
      <c r="D28" s="67"/>
      <c r="E28" s="67"/>
      <c r="F28" s="67"/>
      <c r="G28" s="67">
        <f t="shared" ref="G28" si="6">G29+G30</f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7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7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33197413.299999997</v>
      </c>
      <c r="C33" s="66">
        <f t="shared" ref="C33:G33" si="8">C21+C9</f>
        <v>-1307508.4900000002</v>
      </c>
      <c r="D33" s="66">
        <f t="shared" si="8"/>
        <v>31889904.809999999</v>
      </c>
      <c r="E33" s="66">
        <f t="shared" si="8"/>
        <v>31601005.41</v>
      </c>
      <c r="F33" s="66">
        <f t="shared" si="8"/>
        <v>29217496.27</v>
      </c>
      <c r="G33" s="66">
        <f t="shared" si="8"/>
        <v>288899.39999999851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27608670.079999998</v>
      </c>
      <c r="Q2" s="18">
        <f>'Formato 6 d)'!C9</f>
        <v>-1657715.84</v>
      </c>
      <c r="R2" s="18">
        <f>'Formato 6 d)'!D9</f>
        <v>25950954.239999998</v>
      </c>
      <c r="S2" s="18">
        <f>'Formato 6 d)'!E9</f>
        <v>25662054.84</v>
      </c>
      <c r="T2" s="18">
        <f>'Formato 6 d)'!F9</f>
        <v>23858795.079999998</v>
      </c>
      <c r="U2" s="18">
        <f>'Formato 6 d)'!G9</f>
        <v>288899.39999999851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27608670.079999998</v>
      </c>
      <c r="Q3" s="18">
        <f>'Formato 6 d)'!C10</f>
        <v>-1657715.84</v>
      </c>
      <c r="R3" s="18">
        <f>'Formato 6 d)'!D10</f>
        <v>25950954.239999998</v>
      </c>
      <c r="S3" s="18">
        <f>'Formato 6 d)'!E10</f>
        <v>25662054.84</v>
      </c>
      <c r="T3" s="18">
        <f>'Formato 6 d)'!F10</f>
        <v>23858795.079999998</v>
      </c>
      <c r="U3" s="18">
        <f>'Formato 6 d)'!G10</f>
        <v>288899.39999999851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5588743.2199999997</v>
      </c>
      <c r="Q13" s="18">
        <f>'Formato 6 d)'!C21</f>
        <v>350207.35</v>
      </c>
      <c r="R13" s="18">
        <f>'Formato 6 d)'!D21</f>
        <v>5938950.5699999994</v>
      </c>
      <c r="S13" s="18">
        <f>'Formato 6 d)'!E21</f>
        <v>5938950.5700000003</v>
      </c>
      <c r="T13" s="18">
        <f>'Formato 6 d)'!F21</f>
        <v>5358701.1900000004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5588743.2199999997</v>
      </c>
      <c r="Q14" s="18">
        <f>'Formato 6 d)'!C22</f>
        <v>350207.35</v>
      </c>
      <c r="R14" s="18">
        <f>'Formato 6 d)'!D22</f>
        <v>5938950.5699999994</v>
      </c>
      <c r="S14" s="18">
        <f>'Formato 6 d)'!E22</f>
        <v>5938950.5700000003</v>
      </c>
      <c r="T14" s="18">
        <f>'Formato 6 d)'!F22</f>
        <v>5358701.1900000004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33197413.299999997</v>
      </c>
      <c r="Q24" s="18">
        <f>'Formato 6 d)'!C33</f>
        <v>-1307508.4900000002</v>
      </c>
      <c r="R24" s="18">
        <f>'Formato 6 d)'!D33</f>
        <v>31889904.809999999</v>
      </c>
      <c r="S24" s="18">
        <f>'Formato 6 d)'!E33</f>
        <v>31601005.41</v>
      </c>
      <c r="T24" s="18">
        <f>'Formato 6 d)'!F33</f>
        <v>29217496.27</v>
      </c>
      <c r="U24" s="18">
        <f>'Formato 6 d)'!G33</f>
        <v>288899.39999999851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66" t="s">
        <v>413</v>
      </c>
      <c r="B1" s="266"/>
      <c r="C1" s="266"/>
      <c r="D1" s="266"/>
      <c r="E1" s="266"/>
      <c r="F1" s="266"/>
      <c r="G1" s="266"/>
    </row>
    <row r="2" spans="1:7" ht="14.25" x14ac:dyDescent="0.45">
      <c r="A2" s="248" t="str">
        <f>ENTIDAD</f>
        <v>Gobierno del Estado de Guanajuato</v>
      </c>
      <c r="B2" s="249"/>
      <c r="C2" s="249"/>
      <c r="D2" s="249"/>
      <c r="E2" s="249"/>
      <c r="F2" s="249"/>
      <c r="G2" s="250"/>
    </row>
    <row r="3" spans="1:7" ht="14.25" x14ac:dyDescent="0.45">
      <c r="A3" s="251" t="s">
        <v>414</v>
      </c>
      <c r="B3" s="252"/>
      <c r="C3" s="252"/>
      <c r="D3" s="252"/>
      <c r="E3" s="252"/>
      <c r="F3" s="252"/>
      <c r="G3" s="253"/>
    </row>
    <row r="4" spans="1:7" ht="14.25" x14ac:dyDescent="0.45">
      <c r="A4" s="251" t="s">
        <v>118</v>
      </c>
      <c r="B4" s="252"/>
      <c r="C4" s="252"/>
      <c r="D4" s="252"/>
      <c r="E4" s="252"/>
      <c r="F4" s="252"/>
      <c r="G4" s="253"/>
    </row>
    <row r="5" spans="1:7" ht="14.25" x14ac:dyDescent="0.45">
      <c r="A5" s="251" t="s">
        <v>415</v>
      </c>
      <c r="B5" s="252"/>
      <c r="C5" s="252"/>
      <c r="D5" s="252"/>
      <c r="E5" s="252"/>
      <c r="F5" s="252"/>
      <c r="G5" s="253"/>
    </row>
    <row r="6" spans="1:7" x14ac:dyDescent="0.25">
      <c r="A6" s="263" t="s">
        <v>3288</v>
      </c>
      <c r="B6" s="51">
        <f>ANIO1P</f>
        <v>2020</v>
      </c>
      <c r="C6" s="276" t="str">
        <f>ANIO2P</f>
        <v>2021 (d)</v>
      </c>
      <c r="D6" s="276" t="str">
        <f>ANIO3P</f>
        <v>2022 (d)</v>
      </c>
      <c r="E6" s="276" t="str">
        <f>ANIO4P</f>
        <v>2023 (d)</v>
      </c>
      <c r="F6" s="276" t="str">
        <f>ANIO5P</f>
        <v>2024 (d)</v>
      </c>
      <c r="G6" s="276" t="str">
        <f>ANIO6P</f>
        <v>2025 (d)</v>
      </c>
    </row>
    <row r="7" spans="1:7" ht="48" customHeight="1" x14ac:dyDescent="0.25">
      <c r="A7" s="264"/>
      <c r="B7" s="88" t="s">
        <v>3291</v>
      </c>
      <c r="C7" s="277"/>
      <c r="D7" s="277"/>
      <c r="E7" s="277"/>
      <c r="F7" s="277"/>
      <c r="G7" s="277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66" t="s">
        <v>451</v>
      </c>
      <c r="B1" s="266"/>
      <c r="C1" s="266"/>
      <c r="D1" s="266"/>
      <c r="E1" s="266"/>
      <c r="F1" s="266"/>
      <c r="G1" s="266"/>
    </row>
    <row r="2" spans="1:7" customFormat="1" ht="14.25" x14ac:dyDescent="0.45">
      <c r="A2" s="248" t="str">
        <f>ENTIDAD</f>
        <v>Gobierno del Estado de Guanajuato</v>
      </c>
      <c r="B2" s="249"/>
      <c r="C2" s="249"/>
      <c r="D2" s="249"/>
      <c r="E2" s="249"/>
      <c r="F2" s="249"/>
      <c r="G2" s="250"/>
    </row>
    <row r="3" spans="1:7" customFormat="1" ht="14.25" x14ac:dyDescent="0.45">
      <c r="A3" s="251" t="s">
        <v>452</v>
      </c>
      <c r="B3" s="252"/>
      <c r="C3" s="252"/>
      <c r="D3" s="252"/>
      <c r="E3" s="252"/>
      <c r="F3" s="252"/>
      <c r="G3" s="253"/>
    </row>
    <row r="4" spans="1:7" customFormat="1" ht="14.25" x14ac:dyDescent="0.45">
      <c r="A4" s="251" t="s">
        <v>118</v>
      </c>
      <c r="B4" s="252"/>
      <c r="C4" s="252"/>
      <c r="D4" s="252"/>
      <c r="E4" s="252"/>
      <c r="F4" s="252"/>
      <c r="G4" s="253"/>
    </row>
    <row r="5" spans="1:7" customFormat="1" ht="14.25" x14ac:dyDescent="0.45">
      <c r="A5" s="251" t="s">
        <v>415</v>
      </c>
      <c r="B5" s="252"/>
      <c r="C5" s="252"/>
      <c r="D5" s="252"/>
      <c r="E5" s="252"/>
      <c r="F5" s="252"/>
      <c r="G5" s="253"/>
    </row>
    <row r="6" spans="1:7" customFormat="1" x14ac:dyDescent="0.25">
      <c r="A6" s="278" t="s">
        <v>3142</v>
      </c>
      <c r="B6" s="51">
        <f>ANIO1P</f>
        <v>2020</v>
      </c>
      <c r="C6" s="276" t="str">
        <f>ANIO2P</f>
        <v>2021 (d)</v>
      </c>
      <c r="D6" s="276" t="str">
        <f>ANIO3P</f>
        <v>2022 (d)</v>
      </c>
      <c r="E6" s="276" t="str">
        <f>ANIO4P</f>
        <v>2023 (d)</v>
      </c>
      <c r="F6" s="276" t="str">
        <f>ANIO5P</f>
        <v>2024 (d)</v>
      </c>
      <c r="G6" s="276" t="str">
        <f>ANIO6P</f>
        <v>2025 (d)</v>
      </c>
    </row>
    <row r="7" spans="1:7" customFormat="1" ht="48" customHeight="1" x14ac:dyDescent="0.25">
      <c r="A7" s="279"/>
      <c r="B7" s="88" t="s">
        <v>3291</v>
      </c>
      <c r="C7" s="277"/>
      <c r="D7" s="277"/>
      <c r="E7" s="277"/>
      <c r="F7" s="277"/>
      <c r="G7" s="277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66" t="s">
        <v>466</v>
      </c>
      <c r="B1" s="266"/>
      <c r="C1" s="266"/>
      <c r="D1" s="266"/>
      <c r="E1" s="266"/>
      <c r="F1" s="266"/>
      <c r="G1" s="266"/>
    </row>
    <row r="2" spans="1:7" ht="14.25" x14ac:dyDescent="0.45">
      <c r="A2" s="248" t="str">
        <f>ENTIDAD</f>
        <v>Gobierno del Estado de Guanajuato</v>
      </c>
      <c r="B2" s="249"/>
      <c r="C2" s="249"/>
      <c r="D2" s="249"/>
      <c r="E2" s="249"/>
      <c r="F2" s="249"/>
      <c r="G2" s="250"/>
    </row>
    <row r="3" spans="1:7" ht="14.25" x14ac:dyDescent="0.45">
      <c r="A3" s="251" t="s">
        <v>467</v>
      </c>
      <c r="B3" s="252"/>
      <c r="C3" s="252"/>
      <c r="D3" s="252"/>
      <c r="E3" s="252"/>
      <c r="F3" s="252"/>
      <c r="G3" s="253"/>
    </row>
    <row r="4" spans="1:7" ht="14.25" x14ac:dyDescent="0.45">
      <c r="A4" s="257" t="s">
        <v>118</v>
      </c>
      <c r="B4" s="258"/>
      <c r="C4" s="258"/>
      <c r="D4" s="258"/>
      <c r="E4" s="258"/>
      <c r="F4" s="258"/>
      <c r="G4" s="259"/>
    </row>
    <row r="5" spans="1:7" x14ac:dyDescent="0.25">
      <c r="A5" s="283" t="s">
        <v>3288</v>
      </c>
      <c r="B5" s="281" t="str">
        <f>ANIO5R</f>
        <v>2014 ¹ (c)</v>
      </c>
      <c r="C5" s="281" t="str">
        <f>ANIO4R</f>
        <v>2015 ¹ (c)</v>
      </c>
      <c r="D5" s="281" t="str">
        <f>ANIO3R</f>
        <v>2016 ¹ (c)</v>
      </c>
      <c r="E5" s="281" t="str">
        <f>ANIO2R</f>
        <v>2017 ¹ (c)</v>
      </c>
      <c r="F5" s="281" t="str">
        <f>ANIO1R</f>
        <v>2018 ¹ (c)</v>
      </c>
      <c r="G5" s="51">
        <f>ANIO_INFORME</f>
        <v>2019</v>
      </c>
    </row>
    <row r="6" spans="1:7" ht="32.1" customHeight="1" x14ac:dyDescent="0.25">
      <c r="A6" s="284"/>
      <c r="B6" s="282"/>
      <c r="C6" s="282"/>
      <c r="D6" s="282"/>
      <c r="E6" s="282"/>
      <c r="F6" s="282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80" t="s">
        <v>3292</v>
      </c>
      <c r="B39" s="280"/>
      <c r="C39" s="280"/>
      <c r="D39" s="280"/>
      <c r="E39" s="280"/>
      <c r="F39" s="280"/>
      <c r="G39" s="280"/>
    </row>
    <row r="40" spans="1:7" ht="15" customHeight="1" x14ac:dyDescent="0.25">
      <c r="A40" s="280" t="s">
        <v>3293</v>
      </c>
      <c r="B40" s="280"/>
      <c r="C40" s="280"/>
      <c r="D40" s="280"/>
      <c r="E40" s="280"/>
      <c r="F40" s="280"/>
      <c r="G40" s="280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266" t="s">
        <v>490</v>
      </c>
      <c r="B1" s="266"/>
      <c r="C1" s="266"/>
      <c r="D1" s="266"/>
      <c r="E1" s="266"/>
      <c r="F1" s="266"/>
      <c r="G1" s="266"/>
    </row>
    <row r="2" spans="1:7" ht="14.25" x14ac:dyDescent="0.45">
      <c r="A2" s="248" t="str">
        <f>ENTIDAD</f>
        <v>Gobierno del Estado de Guanajuato</v>
      </c>
      <c r="B2" s="249"/>
      <c r="C2" s="249"/>
      <c r="D2" s="249"/>
      <c r="E2" s="249"/>
      <c r="F2" s="249"/>
      <c r="G2" s="250"/>
    </row>
    <row r="3" spans="1:7" ht="14.25" x14ac:dyDescent="0.45">
      <c r="A3" s="251" t="s">
        <v>491</v>
      </c>
      <c r="B3" s="252"/>
      <c r="C3" s="252"/>
      <c r="D3" s="252"/>
      <c r="E3" s="252"/>
      <c r="F3" s="252"/>
      <c r="G3" s="253"/>
    </row>
    <row r="4" spans="1:7" ht="14.25" x14ac:dyDescent="0.45">
      <c r="A4" s="257" t="s">
        <v>118</v>
      </c>
      <c r="B4" s="258"/>
      <c r="C4" s="258"/>
      <c r="D4" s="258"/>
      <c r="E4" s="258"/>
      <c r="F4" s="258"/>
      <c r="G4" s="259"/>
    </row>
    <row r="5" spans="1:7" x14ac:dyDescent="0.25">
      <c r="A5" s="285" t="s">
        <v>3142</v>
      </c>
      <c r="B5" s="281" t="str">
        <f>ANIO5R</f>
        <v>2014 ¹ (c)</v>
      </c>
      <c r="C5" s="281" t="str">
        <f>ANIO4R</f>
        <v>2015 ¹ (c)</v>
      </c>
      <c r="D5" s="281" t="str">
        <f>ANIO3R</f>
        <v>2016 ¹ (c)</v>
      </c>
      <c r="E5" s="281" t="str">
        <f>ANIO2R</f>
        <v>2017 ¹ (c)</v>
      </c>
      <c r="F5" s="281" t="str">
        <f>ANIO1R</f>
        <v>2018 ¹ (c)</v>
      </c>
      <c r="G5" s="51">
        <f>ANIO_INFORME</f>
        <v>2019</v>
      </c>
    </row>
    <row r="6" spans="1:7" ht="32.1" customHeight="1" x14ac:dyDescent="0.25">
      <c r="A6" s="286"/>
      <c r="B6" s="282"/>
      <c r="C6" s="282"/>
      <c r="D6" s="282"/>
      <c r="E6" s="282"/>
      <c r="F6" s="282"/>
      <c r="G6" s="88" t="s">
        <v>3295</v>
      </c>
    </row>
    <row r="7" spans="1:7" x14ac:dyDescent="0.2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80" t="s">
        <v>3292</v>
      </c>
      <c r="B32" s="280"/>
      <c r="C32" s="280"/>
      <c r="D32" s="280"/>
      <c r="E32" s="280"/>
      <c r="F32" s="280"/>
      <c r="G32" s="280"/>
    </row>
    <row r="33" spans="1:7" x14ac:dyDescent="0.25">
      <c r="A33" s="280" t="s">
        <v>3293</v>
      </c>
      <c r="B33" s="280"/>
      <c r="C33" s="280"/>
      <c r="D33" s="280"/>
      <c r="E33" s="280"/>
      <c r="F33" s="280"/>
      <c r="G33" s="28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D26" sqref="D26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260" t="s">
        <v>495</v>
      </c>
      <c r="B1" s="260"/>
      <c r="C1" s="260"/>
      <c r="D1" s="260"/>
      <c r="E1" s="260"/>
      <c r="F1" s="260"/>
      <c r="G1" s="111"/>
    </row>
    <row r="2" spans="1:7" ht="14.25" x14ac:dyDescent="0.45">
      <c r="A2" s="248" t="str">
        <f>ENTE_PUBLICO</f>
        <v>MUNICIPIO DE TIERRA BLANCA, Gobierno del Estado de Guanajuato</v>
      </c>
      <c r="B2" s="249"/>
      <c r="C2" s="249"/>
      <c r="D2" s="249"/>
      <c r="E2" s="249"/>
      <c r="F2" s="250"/>
    </row>
    <row r="3" spans="1:7" ht="14.25" x14ac:dyDescent="0.45">
      <c r="A3" s="257" t="s">
        <v>496</v>
      </c>
      <c r="B3" s="258"/>
      <c r="C3" s="258"/>
      <c r="D3" s="258"/>
      <c r="E3" s="258"/>
      <c r="F3" s="259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4" t="s">
        <v>502</v>
      </c>
      <c r="B5" s="5"/>
      <c r="C5" s="5"/>
      <c r="D5" s="5"/>
      <c r="E5" s="5"/>
      <c r="F5" s="5"/>
    </row>
    <row r="6" spans="1:7" ht="30" x14ac:dyDescent="0.25">
      <c r="A6" s="135" t="s">
        <v>503</v>
      </c>
      <c r="B6" s="60"/>
      <c r="C6" s="60"/>
      <c r="D6" s="60"/>
      <c r="E6" s="60"/>
      <c r="F6" s="60"/>
    </row>
    <row r="7" spans="1:7" x14ac:dyDescent="0.25">
      <c r="A7" s="135" t="s">
        <v>504</v>
      </c>
      <c r="B7" s="60"/>
      <c r="C7" s="60"/>
      <c r="D7" s="60"/>
      <c r="E7" s="60"/>
      <c r="F7" s="60"/>
    </row>
    <row r="8" spans="1:7" ht="14.25" x14ac:dyDescent="0.45">
      <c r="A8" s="136"/>
      <c r="B8" s="54"/>
      <c r="C8" s="54"/>
      <c r="D8" s="54"/>
      <c r="E8" s="54"/>
      <c r="F8" s="54"/>
    </row>
    <row r="9" spans="1:7" x14ac:dyDescent="0.25">
      <c r="A9" s="134" t="s">
        <v>505</v>
      </c>
      <c r="B9" s="54"/>
      <c r="C9" s="54"/>
      <c r="D9" s="54"/>
      <c r="E9" s="54"/>
      <c r="F9" s="54"/>
    </row>
    <row r="10" spans="1:7" ht="14.25" x14ac:dyDescent="0.45">
      <c r="A10" s="135" t="s">
        <v>506</v>
      </c>
      <c r="B10" s="60"/>
      <c r="C10" s="60"/>
      <c r="D10" s="60"/>
      <c r="E10" s="60"/>
      <c r="F10" s="60"/>
    </row>
    <row r="11" spans="1:7" x14ac:dyDescent="0.25">
      <c r="A11" s="137" t="s">
        <v>507</v>
      </c>
      <c r="B11" s="60"/>
      <c r="C11" s="60"/>
      <c r="D11" s="60"/>
      <c r="E11" s="60"/>
      <c r="F11" s="60"/>
    </row>
    <row r="12" spans="1:7" x14ac:dyDescent="0.25">
      <c r="A12" s="137" t="s">
        <v>508</v>
      </c>
      <c r="B12" s="60"/>
      <c r="C12" s="60"/>
      <c r="D12" s="60"/>
      <c r="E12" s="60"/>
      <c r="F12" s="60"/>
    </row>
    <row r="13" spans="1:7" x14ac:dyDescent="0.25">
      <c r="A13" s="137" t="s">
        <v>509</v>
      </c>
      <c r="B13" s="60"/>
      <c r="C13" s="60"/>
      <c r="D13" s="60"/>
      <c r="E13" s="60"/>
      <c r="F13" s="60"/>
    </row>
    <row r="14" spans="1:7" x14ac:dyDescent="0.25">
      <c r="A14" s="135" t="s">
        <v>510</v>
      </c>
      <c r="B14" s="60"/>
      <c r="C14" s="60"/>
      <c r="D14" s="60"/>
      <c r="E14" s="60"/>
      <c r="F14" s="60"/>
    </row>
    <row r="15" spans="1:7" x14ac:dyDescent="0.25">
      <c r="A15" s="137" t="s">
        <v>507</v>
      </c>
      <c r="B15" s="60"/>
      <c r="C15" s="60"/>
      <c r="D15" s="60"/>
      <c r="E15" s="60"/>
      <c r="F15" s="60"/>
    </row>
    <row r="16" spans="1:7" x14ac:dyDescent="0.25">
      <c r="A16" s="137" t="s">
        <v>508</v>
      </c>
      <c r="B16" s="60"/>
      <c r="C16" s="60"/>
      <c r="D16" s="60"/>
      <c r="E16" s="60"/>
      <c r="F16" s="60"/>
    </row>
    <row r="17" spans="1:6" x14ac:dyDescent="0.25">
      <c r="A17" s="137" t="s">
        <v>509</v>
      </c>
      <c r="B17" s="60"/>
      <c r="C17" s="60"/>
      <c r="D17" s="60"/>
      <c r="E17" s="60"/>
      <c r="F17" s="60"/>
    </row>
    <row r="18" spans="1:6" x14ac:dyDescent="0.25">
      <c r="A18" s="135" t="s">
        <v>511</v>
      </c>
      <c r="B18" s="143"/>
      <c r="C18" s="60"/>
      <c r="D18" s="60"/>
      <c r="E18" s="60"/>
      <c r="F18" s="60"/>
    </row>
    <row r="19" spans="1:6" x14ac:dyDescent="0.25">
      <c r="A19" s="135" t="s">
        <v>512</v>
      </c>
      <c r="B19" s="60"/>
      <c r="C19" s="60"/>
      <c r="D19" s="60"/>
      <c r="E19" s="60"/>
      <c r="F19" s="60"/>
    </row>
    <row r="20" spans="1:6" x14ac:dyDescent="0.25">
      <c r="A20" s="135" t="s">
        <v>513</v>
      </c>
      <c r="B20" s="144"/>
      <c r="C20" s="144"/>
      <c r="D20" s="144"/>
      <c r="E20" s="144"/>
      <c r="F20" s="144"/>
    </row>
    <row r="21" spans="1:6" x14ac:dyDescent="0.25">
      <c r="A21" s="135" t="s">
        <v>514</v>
      </c>
      <c r="B21" s="144"/>
      <c r="C21" s="144"/>
      <c r="D21" s="144"/>
      <c r="E21" s="144"/>
      <c r="F21" s="144"/>
    </row>
    <row r="22" spans="1:6" x14ac:dyDescent="0.25">
      <c r="A22" s="64" t="s">
        <v>515</v>
      </c>
      <c r="B22" s="144"/>
      <c r="C22" s="144"/>
      <c r="D22" s="144"/>
      <c r="E22" s="144"/>
      <c r="F22" s="144"/>
    </row>
    <row r="23" spans="1:6" x14ac:dyDescent="0.25">
      <c r="A23" s="64" t="s">
        <v>516</v>
      </c>
      <c r="B23" s="144"/>
      <c r="C23" s="144"/>
      <c r="D23" s="144"/>
      <c r="E23" s="144"/>
      <c r="F23" s="144"/>
    </row>
    <row r="24" spans="1:6" x14ac:dyDescent="0.25">
      <c r="A24" s="64" t="s">
        <v>517</v>
      </c>
      <c r="B24" s="145"/>
      <c r="C24" s="60"/>
      <c r="D24" s="60"/>
      <c r="E24" s="60"/>
      <c r="F24" s="60"/>
    </row>
    <row r="25" spans="1:6" x14ac:dyDescent="0.25">
      <c r="A25" s="135" t="s">
        <v>518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519</v>
      </c>
      <c r="B27" s="54"/>
      <c r="C27" s="54"/>
      <c r="D27" s="54"/>
      <c r="E27" s="54"/>
      <c r="F27" s="54"/>
    </row>
    <row r="28" spans="1:6" x14ac:dyDescent="0.25">
      <c r="A28" s="135" t="s">
        <v>520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521</v>
      </c>
      <c r="B30" s="54"/>
      <c r="C30" s="54"/>
      <c r="D30" s="54"/>
      <c r="E30" s="54"/>
      <c r="F30" s="54"/>
    </row>
    <row r="31" spans="1:6" x14ac:dyDescent="0.25">
      <c r="A31" s="135" t="s">
        <v>506</v>
      </c>
      <c r="B31" s="60"/>
      <c r="C31" s="60"/>
      <c r="D31" s="60"/>
      <c r="E31" s="60"/>
      <c r="F31" s="60"/>
    </row>
    <row r="32" spans="1:6" x14ac:dyDescent="0.25">
      <c r="A32" s="135" t="s">
        <v>510</v>
      </c>
      <c r="B32" s="60"/>
      <c r="C32" s="60"/>
      <c r="D32" s="60"/>
      <c r="E32" s="60"/>
      <c r="F32" s="60"/>
    </row>
    <row r="33" spans="1:6" x14ac:dyDescent="0.25">
      <c r="A33" s="135" t="s">
        <v>522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523</v>
      </c>
      <c r="B35" s="54"/>
      <c r="C35" s="54"/>
      <c r="D35" s="54"/>
      <c r="E35" s="54"/>
      <c r="F35" s="54"/>
    </row>
    <row r="36" spans="1:6" x14ac:dyDescent="0.25">
      <c r="A36" s="135" t="s">
        <v>524</v>
      </c>
      <c r="B36" s="60"/>
      <c r="C36" s="60"/>
      <c r="D36" s="60"/>
      <c r="E36" s="60"/>
      <c r="F36" s="60"/>
    </row>
    <row r="37" spans="1:6" x14ac:dyDescent="0.25">
      <c r="A37" s="135" t="s">
        <v>525</v>
      </c>
      <c r="B37" s="60"/>
      <c r="C37" s="60"/>
      <c r="D37" s="60"/>
      <c r="E37" s="60"/>
      <c r="F37" s="60"/>
    </row>
    <row r="38" spans="1:6" x14ac:dyDescent="0.25">
      <c r="A38" s="135" t="s">
        <v>526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527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528</v>
      </c>
      <c r="B42" s="54"/>
      <c r="C42" s="54"/>
      <c r="D42" s="54"/>
      <c r="E42" s="54"/>
      <c r="F42" s="54"/>
    </row>
    <row r="43" spans="1:6" x14ac:dyDescent="0.25">
      <c r="A43" s="135" t="s">
        <v>529</v>
      </c>
      <c r="B43" s="60"/>
      <c r="C43" s="60"/>
      <c r="D43" s="60"/>
      <c r="E43" s="60"/>
      <c r="F43" s="60"/>
    </row>
    <row r="44" spans="1:6" x14ac:dyDescent="0.25">
      <c r="A44" s="135" t="s">
        <v>530</v>
      </c>
      <c r="B44" s="60"/>
      <c r="C44" s="60"/>
      <c r="D44" s="60"/>
      <c r="E44" s="60"/>
      <c r="F44" s="60"/>
    </row>
    <row r="45" spans="1:6" x14ac:dyDescent="0.25">
      <c r="A45" s="135" t="s">
        <v>531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4"/>
      <c r="C48" s="144"/>
      <c r="D48" s="144"/>
      <c r="E48" s="144"/>
      <c r="F48" s="144"/>
    </row>
    <row r="49" spans="1:6" x14ac:dyDescent="0.25">
      <c r="A49" s="64" t="s">
        <v>531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533</v>
      </c>
      <c r="B51" s="54"/>
      <c r="C51" s="54"/>
      <c r="D51" s="54"/>
      <c r="E51" s="54"/>
      <c r="F51" s="54"/>
    </row>
    <row r="52" spans="1:6" x14ac:dyDescent="0.25">
      <c r="A52" s="135" t="s">
        <v>530</v>
      </c>
      <c r="B52" s="60"/>
      <c r="C52" s="60"/>
      <c r="D52" s="60"/>
      <c r="E52" s="60"/>
      <c r="F52" s="60"/>
    </row>
    <row r="53" spans="1:6" x14ac:dyDescent="0.25">
      <c r="A53" s="135" t="s">
        <v>531</v>
      </c>
      <c r="B53" s="60"/>
      <c r="C53" s="60"/>
      <c r="D53" s="60"/>
      <c r="E53" s="60"/>
      <c r="F53" s="60"/>
    </row>
    <row r="54" spans="1:6" x14ac:dyDescent="0.25">
      <c r="A54" s="135" t="s">
        <v>534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535</v>
      </c>
      <c r="B56" s="54"/>
      <c r="C56" s="54"/>
      <c r="D56" s="54"/>
      <c r="E56" s="54"/>
      <c r="F56" s="54"/>
    </row>
    <row r="57" spans="1:6" x14ac:dyDescent="0.25">
      <c r="A57" s="135" t="s">
        <v>530</v>
      </c>
      <c r="B57" s="60"/>
      <c r="C57" s="60"/>
      <c r="D57" s="60"/>
      <c r="E57" s="60"/>
      <c r="F57" s="60"/>
    </row>
    <row r="58" spans="1:6" x14ac:dyDescent="0.25">
      <c r="A58" s="135" t="s">
        <v>531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536</v>
      </c>
      <c r="B60" s="54"/>
      <c r="C60" s="54"/>
      <c r="D60" s="54"/>
      <c r="E60" s="54"/>
      <c r="F60" s="54"/>
    </row>
    <row r="61" spans="1:6" x14ac:dyDescent="0.25">
      <c r="A61" s="135" t="s">
        <v>537</v>
      </c>
      <c r="B61" s="60"/>
      <c r="C61" s="60"/>
      <c r="D61" s="60"/>
      <c r="E61" s="60"/>
      <c r="F61" s="60"/>
    </row>
    <row r="62" spans="1:6" x14ac:dyDescent="0.25">
      <c r="A62" s="135" t="s">
        <v>538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539</v>
      </c>
      <c r="B64" s="54"/>
      <c r="C64" s="54"/>
      <c r="D64" s="54"/>
      <c r="E64" s="54"/>
      <c r="F64" s="54"/>
    </row>
    <row r="65" spans="1:6" x14ac:dyDescent="0.25">
      <c r="A65" s="135" t="s">
        <v>540</v>
      </c>
      <c r="B65" s="60"/>
      <c r="C65" s="60"/>
      <c r="D65" s="60"/>
      <c r="E65" s="60"/>
      <c r="F65" s="60"/>
    </row>
    <row r="66" spans="1:6" x14ac:dyDescent="0.25">
      <c r="A66" s="135" t="s">
        <v>541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2020-02-06T20:11:48Z</dcterms:modified>
</cp:coreProperties>
</file>