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UENTAS PUBLICAS 2020\1ER TRIMESTRE 2020\DIGITALES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455" firstSheet="11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9" l="1"/>
  <c r="C12" i="9"/>
  <c r="D10" i="9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36" i="8"/>
  <c r="D35" i="8"/>
  <c r="D34" i="8"/>
  <c r="D33" i="8"/>
  <c r="D32" i="8"/>
  <c r="D31" i="8"/>
  <c r="D30" i="8"/>
  <c r="D29" i="8"/>
  <c r="D28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20" i="7"/>
  <c r="D10" i="7"/>
  <c r="D145" i="6"/>
  <c r="D144" i="6"/>
  <c r="D143" i="6"/>
  <c r="D142" i="6"/>
  <c r="D141" i="6"/>
  <c r="D140" i="6"/>
  <c r="D139" i="6"/>
  <c r="D138" i="6"/>
  <c r="D136" i="6"/>
  <c r="D135" i="6"/>
  <c r="D13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G74" i="6" s="1"/>
  <c r="D73" i="6"/>
  <c r="G73" i="6" s="1"/>
  <c r="D72" i="6"/>
  <c r="G72" i="6" s="1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D61" i="6"/>
  <c r="G61" i="6" s="1"/>
  <c r="D60" i="6"/>
  <c r="G60" i="6" s="1"/>
  <c r="D59" i="6"/>
  <c r="G59" i="6" s="1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7" i="6"/>
  <c r="D16" i="6"/>
  <c r="D15" i="6"/>
  <c r="D14" i="6"/>
  <c r="D13" i="6"/>
  <c r="D12" i="6"/>
  <c r="D11" i="6"/>
  <c r="D74" i="5" l="1"/>
  <c r="D73" i="5"/>
  <c r="D70" i="5"/>
  <c r="G68" i="5"/>
  <c r="D68" i="5"/>
  <c r="D53" i="5"/>
  <c r="D52" i="5"/>
  <c r="D51" i="5"/>
  <c r="D50" i="5"/>
  <c r="D49" i="5"/>
  <c r="D48" i="5"/>
  <c r="D47" i="5"/>
  <c r="D46" i="5"/>
  <c r="D36" i="5"/>
  <c r="D33" i="5"/>
  <c r="D32" i="5"/>
  <c r="D31" i="5"/>
  <c r="D30" i="5"/>
  <c r="D29" i="5"/>
  <c r="D27" i="5"/>
  <c r="D26" i="5"/>
  <c r="D25" i="5"/>
  <c r="D24" i="5"/>
  <c r="D23" i="5"/>
  <c r="D22" i="5"/>
  <c r="D21" i="5"/>
  <c r="D20" i="5"/>
  <c r="D19" i="5"/>
  <c r="D18" i="5"/>
  <c r="D17" i="5"/>
  <c r="D15" i="5"/>
  <c r="D14" i="5"/>
  <c r="D13" i="5"/>
  <c r="D12" i="5"/>
  <c r="D11" i="5"/>
  <c r="D10" i="5"/>
  <c r="D9" i="5"/>
  <c r="C64" i="4" l="1"/>
  <c r="F14" i="2" l="1"/>
  <c r="F9" i="2"/>
  <c r="C47" i="1" l="1"/>
  <c r="C137" i="6" l="1"/>
  <c r="D137" i="6"/>
  <c r="E137" i="6"/>
  <c r="F137" i="6"/>
  <c r="B137" i="6"/>
  <c r="C62" i="6"/>
  <c r="D62" i="6"/>
  <c r="E62" i="6"/>
  <c r="F62" i="6"/>
  <c r="B62" i="6"/>
  <c r="B8" i="10"/>
  <c r="C6" i="23"/>
  <c r="C7" i="23" s="1"/>
  <c r="A2" i="8" s="1"/>
  <c r="B9" i="1"/>
  <c r="H25" i="23"/>
  <c r="G25" i="23"/>
  <c r="F25" i="23"/>
  <c r="E25" i="23"/>
  <c r="D25" i="23"/>
  <c r="G30" i="9"/>
  <c r="U22" i="27" s="1"/>
  <c r="G31" i="9"/>
  <c r="G29" i="9"/>
  <c r="G28" i="9" s="1"/>
  <c r="G26" i="9"/>
  <c r="U18" i="27" s="1"/>
  <c r="G27" i="9"/>
  <c r="G25" i="9"/>
  <c r="G24" i="9" s="1"/>
  <c r="U16" i="27" s="1"/>
  <c r="G23" i="9"/>
  <c r="G22" i="9"/>
  <c r="G19" i="9"/>
  <c r="U12" i="27" s="1"/>
  <c r="G18" i="9"/>
  <c r="G16" i="9" s="1"/>
  <c r="U9" i="27" s="1"/>
  <c r="G17" i="9"/>
  <c r="U10" i="27" s="1"/>
  <c r="G14" i="9"/>
  <c r="G15" i="9"/>
  <c r="U8" i="27" s="1"/>
  <c r="G13" i="9"/>
  <c r="G12" i="9" s="1"/>
  <c r="G11" i="9"/>
  <c r="G10" i="9"/>
  <c r="G73" i="8"/>
  <c r="G74" i="8"/>
  <c r="U66" i="26" s="1"/>
  <c r="G75" i="8"/>
  <c r="G72" i="8"/>
  <c r="G71" i="8" s="1"/>
  <c r="U63" i="26" s="1"/>
  <c r="G63" i="8"/>
  <c r="G64" i="8"/>
  <c r="G65" i="8"/>
  <c r="G66" i="8"/>
  <c r="G67" i="8"/>
  <c r="G68" i="8"/>
  <c r="G69" i="8"/>
  <c r="G70" i="8"/>
  <c r="G62" i="8"/>
  <c r="G61" i="8" s="1"/>
  <c r="U53" i="26" s="1"/>
  <c r="G55" i="8"/>
  <c r="G56" i="8"/>
  <c r="G57" i="8"/>
  <c r="G58" i="8"/>
  <c r="G59" i="8"/>
  <c r="G60" i="8"/>
  <c r="G54" i="8"/>
  <c r="G46" i="8"/>
  <c r="G44" i="8" s="1"/>
  <c r="G47" i="8"/>
  <c r="G48" i="8"/>
  <c r="U40" i="26" s="1"/>
  <c r="G49" i="8"/>
  <c r="G50" i="8"/>
  <c r="U42" i="26" s="1"/>
  <c r="G51" i="8"/>
  <c r="G52" i="8"/>
  <c r="U44" i="26" s="1"/>
  <c r="G45" i="8"/>
  <c r="G39" i="8"/>
  <c r="G40" i="8"/>
  <c r="G41" i="8"/>
  <c r="G38" i="8"/>
  <c r="G11" i="8"/>
  <c r="U4" i="26" s="1"/>
  <c r="G12" i="8"/>
  <c r="G13" i="8"/>
  <c r="U6" i="26" s="1"/>
  <c r="G14" i="8"/>
  <c r="G15" i="8"/>
  <c r="U8" i="26" s="1"/>
  <c r="G16" i="8"/>
  <c r="G17" i="8"/>
  <c r="U10" i="26" s="1"/>
  <c r="G18" i="8"/>
  <c r="G20" i="8"/>
  <c r="G21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37" i="8"/>
  <c r="G21" i="7"/>
  <c r="G22" i="7"/>
  <c r="G23" i="7"/>
  <c r="G24" i="7"/>
  <c r="G25" i="7"/>
  <c r="G26" i="7"/>
  <c r="G27" i="7"/>
  <c r="G20" i="7"/>
  <c r="G19" i="7" s="1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P68" i="24" s="1"/>
  <c r="G152" i="6"/>
  <c r="G153" i="6"/>
  <c r="G150" i="6" s="1"/>
  <c r="U142" i="24" s="1"/>
  <c r="G154" i="6"/>
  <c r="G155" i="6"/>
  <c r="G156" i="6"/>
  <c r="G157" i="6"/>
  <c r="G151" i="6"/>
  <c r="G148" i="6"/>
  <c r="G149" i="6"/>
  <c r="G147" i="6"/>
  <c r="G146" i="6" s="1"/>
  <c r="U138" i="24" s="1"/>
  <c r="G139" i="6"/>
  <c r="G140" i="6"/>
  <c r="G141" i="6"/>
  <c r="G142" i="6"/>
  <c r="G143" i="6"/>
  <c r="G144" i="6"/>
  <c r="G145" i="6"/>
  <c r="G138" i="6"/>
  <c r="G137" i="6" s="1"/>
  <c r="G135" i="6"/>
  <c r="G136" i="6"/>
  <c r="G134" i="6"/>
  <c r="G125" i="6"/>
  <c r="G126" i="6"/>
  <c r="G127" i="6"/>
  <c r="G128" i="6"/>
  <c r="G129" i="6"/>
  <c r="G130" i="6"/>
  <c r="G131" i="6"/>
  <c r="G132" i="6"/>
  <c r="G124" i="6"/>
  <c r="G123" i="6" s="1"/>
  <c r="U115" i="24" s="1"/>
  <c r="G115" i="6"/>
  <c r="G116" i="6"/>
  <c r="U108" i="24" s="1"/>
  <c r="G117" i="6"/>
  <c r="G118" i="6"/>
  <c r="U110" i="24" s="1"/>
  <c r="G119" i="6"/>
  <c r="G120" i="6"/>
  <c r="U112" i="24" s="1"/>
  <c r="G121" i="6"/>
  <c r="G122" i="6"/>
  <c r="U114" i="24" s="1"/>
  <c r="G114" i="6"/>
  <c r="G105" i="6"/>
  <c r="G106" i="6"/>
  <c r="G107" i="6"/>
  <c r="G108" i="6"/>
  <c r="G109" i="6"/>
  <c r="G110" i="6"/>
  <c r="G111" i="6"/>
  <c r="G112" i="6"/>
  <c r="G104" i="6"/>
  <c r="G95" i="6"/>
  <c r="G96" i="6"/>
  <c r="G93" i="6" s="1"/>
  <c r="G97" i="6"/>
  <c r="G98" i="6"/>
  <c r="U90" i="24" s="1"/>
  <c r="G99" i="6"/>
  <c r="G100" i="6"/>
  <c r="U92" i="24" s="1"/>
  <c r="G101" i="6"/>
  <c r="G102" i="6"/>
  <c r="U94" i="24" s="1"/>
  <c r="G94" i="6"/>
  <c r="G87" i="6"/>
  <c r="G88" i="6"/>
  <c r="G89" i="6"/>
  <c r="G90" i="6"/>
  <c r="G91" i="6"/>
  <c r="G92" i="6"/>
  <c r="G86" i="6"/>
  <c r="U78" i="24" s="1"/>
  <c r="G77" i="6"/>
  <c r="G78" i="6"/>
  <c r="G75" i="6" s="1"/>
  <c r="U68" i="24" s="1"/>
  <c r="G79" i="6"/>
  <c r="G80" i="6"/>
  <c r="U73" i="24" s="1"/>
  <c r="G81" i="6"/>
  <c r="G82" i="6"/>
  <c r="U75" i="24" s="1"/>
  <c r="G76" i="6"/>
  <c r="G62" i="6"/>
  <c r="G50" i="6"/>
  <c r="U43" i="24" s="1"/>
  <c r="G51" i="6"/>
  <c r="G52" i="6"/>
  <c r="U45" i="24" s="1"/>
  <c r="G53" i="6"/>
  <c r="G54" i="6"/>
  <c r="U47" i="24" s="1"/>
  <c r="G55" i="6"/>
  <c r="G56" i="6"/>
  <c r="U49" i="24" s="1"/>
  <c r="G57" i="6"/>
  <c r="G49" i="6"/>
  <c r="G48" i="6" s="1"/>
  <c r="U41" i="24" s="1"/>
  <c r="G40" i="6"/>
  <c r="G41" i="6"/>
  <c r="G38" i="6" s="1"/>
  <c r="U31" i="24" s="1"/>
  <c r="G42" i="6"/>
  <c r="G43" i="6"/>
  <c r="U36" i="24" s="1"/>
  <c r="G44" i="6"/>
  <c r="G45" i="6"/>
  <c r="U38" i="24" s="1"/>
  <c r="G46" i="6"/>
  <c r="G47" i="6"/>
  <c r="U40" i="24" s="1"/>
  <c r="G39" i="6"/>
  <c r="G30" i="6"/>
  <c r="U23" i="24" s="1"/>
  <c r="G31" i="6"/>
  <c r="G32" i="6"/>
  <c r="U25" i="24" s="1"/>
  <c r="G33" i="6"/>
  <c r="G34" i="6"/>
  <c r="U27" i="24" s="1"/>
  <c r="G35" i="6"/>
  <c r="G36" i="6"/>
  <c r="U29" i="24" s="1"/>
  <c r="G37" i="6"/>
  <c r="G29" i="6"/>
  <c r="G28" i="6" s="1"/>
  <c r="U21" i="24" s="1"/>
  <c r="G20" i="6"/>
  <c r="G21" i="6"/>
  <c r="G18" i="6" s="1"/>
  <c r="U11" i="24" s="1"/>
  <c r="G22" i="6"/>
  <c r="G23" i="6"/>
  <c r="G24" i="6"/>
  <c r="G25" i="6"/>
  <c r="G26" i="6"/>
  <c r="G27" i="6"/>
  <c r="G19" i="6"/>
  <c r="G11" i="6"/>
  <c r="G10" i="6" s="1"/>
  <c r="B7" i="13"/>
  <c r="G12" i="6"/>
  <c r="G13" i="6"/>
  <c r="U6" i="24" s="1"/>
  <c r="G14" i="6"/>
  <c r="G15" i="6"/>
  <c r="U8" i="24" s="1"/>
  <c r="G16" i="6"/>
  <c r="G17" i="6"/>
  <c r="U10" i="24" s="1"/>
  <c r="G9" i="5"/>
  <c r="U3" i="20" s="1"/>
  <c r="G10" i="5"/>
  <c r="G11" i="5"/>
  <c r="U5" i="20" s="1"/>
  <c r="G12" i="5"/>
  <c r="G13" i="5"/>
  <c r="U7" i="20" s="1"/>
  <c r="G14" i="5"/>
  <c r="G15" i="5"/>
  <c r="U9" i="20" s="1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4" i="5"/>
  <c r="U28" i="20" s="1"/>
  <c r="G36" i="5"/>
  <c r="G35" i="5" s="1"/>
  <c r="U29" i="20" s="1"/>
  <c r="G38" i="5"/>
  <c r="G39" i="5"/>
  <c r="G37" i="5" s="1"/>
  <c r="U31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 s="1"/>
  <c r="D7" i="13"/>
  <c r="D29" i="13" s="1"/>
  <c r="R22" i="31" s="1"/>
  <c r="E7" i="13"/>
  <c r="E29" i="13"/>
  <c r="S22" i="31" s="1"/>
  <c r="F7" i="13"/>
  <c r="F29" i="13" s="1"/>
  <c r="T22" i="31" s="1"/>
  <c r="G7" i="13"/>
  <c r="G29" i="13"/>
  <c r="U22" i="31" s="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C31" i="12" s="1"/>
  <c r="Q23" i="30" s="1"/>
  <c r="D7" i="12"/>
  <c r="D31" i="12"/>
  <c r="R23" i="30" s="1"/>
  <c r="E7" i="12"/>
  <c r="E31" i="12" s="1"/>
  <c r="S23" i="30" s="1"/>
  <c r="F7" i="12"/>
  <c r="F31" i="12"/>
  <c r="T23" i="30" s="1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 s="1"/>
  <c r="C8" i="11"/>
  <c r="C30" i="11" s="1"/>
  <c r="Q22" i="29" s="1"/>
  <c r="D8" i="11"/>
  <c r="D30" i="11"/>
  <c r="R22" i="29" s="1"/>
  <c r="E8" i="11"/>
  <c r="E30" i="11" s="1"/>
  <c r="S22" i="29" s="1"/>
  <c r="F8" i="11"/>
  <c r="F30" i="11"/>
  <c r="T22" i="29" s="1"/>
  <c r="G8" i="11"/>
  <c r="G30" i="11" s="1"/>
  <c r="U22" i="29" s="1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 s="1"/>
  <c r="F32" i="10"/>
  <c r="T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5" i="27"/>
  <c r="C16" i="9"/>
  <c r="C9" i="9" s="1"/>
  <c r="Q2" i="27" s="1"/>
  <c r="D12" i="9"/>
  <c r="R5" i="27" s="1"/>
  <c r="D16" i="9"/>
  <c r="D9" i="9" s="1"/>
  <c r="R2" i="27" s="1"/>
  <c r="E12" i="9"/>
  <c r="S5" i="27" s="1"/>
  <c r="E16" i="9"/>
  <c r="E9" i="9"/>
  <c r="S2" i="27" s="1"/>
  <c r="F12" i="9"/>
  <c r="T5" i="27" s="1"/>
  <c r="F16" i="9"/>
  <c r="F9" i="9" s="1"/>
  <c r="T2" i="27" s="1"/>
  <c r="Q3" i="27"/>
  <c r="R3" i="27"/>
  <c r="S3" i="27"/>
  <c r="T3" i="27"/>
  <c r="U3" i="27"/>
  <c r="Q4" i="27"/>
  <c r="R4" i="27"/>
  <c r="S4" i="27"/>
  <c r="T4" i="27"/>
  <c r="U4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S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Q16" i="27" s="1"/>
  <c r="C21" i="9"/>
  <c r="Q13" i="27" s="1"/>
  <c r="D24" i="9"/>
  <c r="R16" i="27" s="1"/>
  <c r="E24" i="9"/>
  <c r="E21" i="9" s="1"/>
  <c r="F24" i="9"/>
  <c r="T16" i="27" s="1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Q19" i="27"/>
  <c r="R19" i="27"/>
  <c r="S19" i="27"/>
  <c r="T19" i="27"/>
  <c r="U19" i="27"/>
  <c r="Q20" i="27"/>
  <c r="R20" i="27"/>
  <c r="S20" i="27"/>
  <c r="T20" i="27"/>
  <c r="Q21" i="27"/>
  <c r="R21" i="27"/>
  <c r="S21" i="27"/>
  <c r="T21" i="27"/>
  <c r="U21" i="27"/>
  <c r="Q22" i="27"/>
  <c r="R22" i="27"/>
  <c r="S22" i="27"/>
  <c r="T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/>
  <c r="P10" i="27"/>
  <c r="P11" i="27"/>
  <c r="P12" i="27"/>
  <c r="B24" i="9"/>
  <c r="P16" i="27" s="1"/>
  <c r="B21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C19" i="8"/>
  <c r="C27" i="8"/>
  <c r="C37" i="8"/>
  <c r="D10" i="8"/>
  <c r="R3" i="26" s="1"/>
  <c r="D19" i="8"/>
  <c r="D27" i="8"/>
  <c r="D37" i="8"/>
  <c r="D9" i="8" s="1"/>
  <c r="R2" i="26" s="1"/>
  <c r="E10" i="8"/>
  <c r="E19" i="8"/>
  <c r="E27" i="8"/>
  <c r="E37" i="8"/>
  <c r="F10" i="8"/>
  <c r="T3" i="26" s="1"/>
  <c r="F19" i="8"/>
  <c r="F27" i="8"/>
  <c r="T20" i="26" s="1"/>
  <c r="F37" i="8"/>
  <c r="F9" i="8"/>
  <c r="T2" i="26" s="1"/>
  <c r="Q3" i="26"/>
  <c r="S3" i="26"/>
  <c r="Q4" i="26"/>
  <c r="R4" i="26"/>
  <c r="S4" i="26"/>
  <c r="T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U11" i="26"/>
  <c r="R12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43" i="8" s="1"/>
  <c r="Q35" i="26" s="1"/>
  <c r="C61" i="8"/>
  <c r="D44" i="8"/>
  <c r="D53" i="8"/>
  <c r="D61" i="8"/>
  <c r="R53" i="26" s="1"/>
  <c r="E44" i="8"/>
  <c r="S36" i="26" s="1"/>
  <c r="E53" i="8"/>
  <c r="E61" i="8"/>
  <c r="E43" i="8"/>
  <c r="S35" i="26" s="1"/>
  <c r="F44" i="8"/>
  <c r="T36" i="26" s="1"/>
  <c r="F53" i="8"/>
  <c r="F43" i="8" s="1"/>
  <c r="T35" i="26" s="1"/>
  <c r="F61" i="8"/>
  <c r="T53" i="26" s="1"/>
  <c r="G53" i="8"/>
  <c r="U45" i="26" s="1"/>
  <c r="R36" i="26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Q43" i="26"/>
  <c r="R43" i="26"/>
  <c r="S43" i="26"/>
  <c r="T43" i="26"/>
  <c r="U43" i="26"/>
  <c r="Q44" i="26"/>
  <c r="R44" i="26"/>
  <c r="S44" i="26"/>
  <c r="T44" i="26"/>
  <c r="Q45" i="26"/>
  <c r="R45" i="26"/>
  <c r="S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B53" i="8"/>
  <c r="B43" i="8" s="1"/>
  <c r="B61" i="8"/>
  <c r="B10" i="8"/>
  <c r="P3" i="26" s="1"/>
  <c r="B19" i="8"/>
  <c r="B27" i="8"/>
  <c r="P20" i="26" s="1"/>
  <c r="B37" i="8"/>
  <c r="B9" i="8" s="1"/>
  <c r="P2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T2" i="25" s="1"/>
  <c r="F19" i="7"/>
  <c r="E9" i="7"/>
  <c r="E19" i="7"/>
  <c r="D9" i="7"/>
  <c r="R2" i="25" s="1"/>
  <c r="D19" i="7"/>
  <c r="C9" i="7"/>
  <c r="Q2" i="25" s="1"/>
  <c r="C19" i="7"/>
  <c r="B9" i="7"/>
  <c r="B19" i="7"/>
  <c r="S2" i="25"/>
  <c r="A3" i="25"/>
  <c r="A4" i="25"/>
  <c r="A2" i="25"/>
  <c r="A87" i="24"/>
  <c r="C85" i="6"/>
  <c r="C93" i="6"/>
  <c r="C103" i="6"/>
  <c r="C113" i="6"/>
  <c r="Q105" i="24" s="1"/>
  <c r="C123" i="6"/>
  <c r="C133" i="6"/>
  <c r="Q125" i="24" s="1"/>
  <c r="C146" i="6"/>
  <c r="D85" i="6"/>
  <c r="R77" i="24" s="1"/>
  <c r="D93" i="6"/>
  <c r="D103" i="6"/>
  <c r="D113" i="6"/>
  <c r="D123" i="6"/>
  <c r="R115" i="24" s="1"/>
  <c r="D133" i="6"/>
  <c r="D146" i="6"/>
  <c r="R142" i="24"/>
  <c r="E85" i="6"/>
  <c r="E93" i="6"/>
  <c r="E103" i="6"/>
  <c r="E113" i="6"/>
  <c r="S105" i="24" s="1"/>
  <c r="E123" i="6"/>
  <c r="E133" i="6"/>
  <c r="S125" i="24" s="1"/>
  <c r="E146" i="6"/>
  <c r="S142" i="24"/>
  <c r="F85" i="6"/>
  <c r="T77" i="24" s="1"/>
  <c r="F93" i="6"/>
  <c r="F103" i="6"/>
  <c r="F113" i="6"/>
  <c r="F123" i="6"/>
  <c r="T115" i="24" s="1"/>
  <c r="F133" i="6"/>
  <c r="T125" i="24" s="1"/>
  <c r="F146" i="6"/>
  <c r="T142" i="24"/>
  <c r="G85" i="6"/>
  <c r="G103" i="6"/>
  <c r="G113" i="6"/>
  <c r="U105" i="24" s="1"/>
  <c r="G133" i="6"/>
  <c r="U125" i="24" s="1"/>
  <c r="Q77" i="24"/>
  <c r="S77" i="24"/>
  <c r="U77" i="24"/>
  <c r="Q78" i="24"/>
  <c r="R78" i="24"/>
  <c r="S78" i="24"/>
  <c r="T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U91" i="24"/>
  <c r="Q92" i="24"/>
  <c r="R92" i="24"/>
  <c r="S92" i="24"/>
  <c r="T92" i="24"/>
  <c r="Q93" i="24"/>
  <c r="R93" i="24"/>
  <c r="S93" i="24"/>
  <c r="T93" i="24"/>
  <c r="U93" i="24"/>
  <c r="Q94" i="24"/>
  <c r="R94" i="24"/>
  <c r="S94" i="24"/>
  <c r="T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R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Q115" i="24"/>
  <c r="S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Q139" i="24"/>
  <c r="R139" i="24"/>
  <c r="S139" i="24"/>
  <c r="T139" i="24"/>
  <c r="Q140" i="24"/>
  <c r="R140" i="24"/>
  <c r="S140" i="24"/>
  <c r="T140" i="24"/>
  <c r="U140" i="24"/>
  <c r="Q141" i="24"/>
  <c r="R141" i="24"/>
  <c r="S141" i="24"/>
  <c r="T141" i="24"/>
  <c r="U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C28" i="6"/>
  <c r="Q21" i="24" s="1"/>
  <c r="C38" i="6"/>
  <c r="C48" i="6"/>
  <c r="Q41" i="24" s="1"/>
  <c r="C58" i="6"/>
  <c r="C71" i="6"/>
  <c r="C75" i="6"/>
  <c r="D10" i="6"/>
  <c r="D18" i="6"/>
  <c r="D28" i="6"/>
  <c r="D38" i="6"/>
  <c r="R31" i="24" s="1"/>
  <c r="D48" i="6"/>
  <c r="D58" i="6"/>
  <c r="D71" i="6"/>
  <c r="D75" i="6"/>
  <c r="R68" i="24" s="1"/>
  <c r="E10" i="6"/>
  <c r="S3" i="24" s="1"/>
  <c r="E18" i="6"/>
  <c r="E28" i="6"/>
  <c r="S21" i="24" s="1"/>
  <c r="E38" i="6"/>
  <c r="E48" i="6"/>
  <c r="S41" i="24" s="1"/>
  <c r="E58" i="6"/>
  <c r="E71" i="6"/>
  <c r="E75" i="6"/>
  <c r="S68" i="24" s="1"/>
  <c r="F10" i="6"/>
  <c r="T3" i="24" s="1"/>
  <c r="F18" i="6"/>
  <c r="F28" i="6"/>
  <c r="F38" i="6"/>
  <c r="T31" i="24" s="1"/>
  <c r="F48" i="6"/>
  <c r="F58" i="6"/>
  <c r="F71" i="6"/>
  <c r="F75" i="6"/>
  <c r="T68" i="24" s="1"/>
  <c r="G58" i="6"/>
  <c r="U51" i="24" s="1"/>
  <c r="G71" i="6"/>
  <c r="U64" i="24" s="1"/>
  <c r="B85" i="6"/>
  <c r="B93" i="6"/>
  <c r="B103" i="6"/>
  <c r="B113" i="6"/>
  <c r="P105" i="24" s="1"/>
  <c r="B123" i="6"/>
  <c r="B133" i="6"/>
  <c r="B146" i="6"/>
  <c r="P142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Q4" i="24"/>
  <c r="R4" i="24"/>
  <c r="S4" i="24"/>
  <c r="T4" i="24"/>
  <c r="Q5" i="24"/>
  <c r="R5" i="24"/>
  <c r="S5" i="24"/>
  <c r="T5" i="24"/>
  <c r="U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Q30" i="24"/>
  <c r="R30" i="24"/>
  <c r="S30" i="24"/>
  <c r="T30" i="24"/>
  <c r="U30" i="24"/>
  <c r="Q31" i="24"/>
  <c r="S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Q37" i="24"/>
  <c r="R37" i="24"/>
  <c r="S37" i="24"/>
  <c r="T37" i="24"/>
  <c r="U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R41" i="24"/>
  <c r="T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U74" i="24"/>
  <c r="Q75" i="24"/>
  <c r="R75" i="24"/>
  <c r="S75" i="24"/>
  <c r="T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4" i="20"/>
  <c r="U6" i="20"/>
  <c r="U8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32" i="20"/>
  <c r="U33" i="20"/>
  <c r="G46" i="5"/>
  <c r="U38" i="20" s="1"/>
  <c r="G47" i="5"/>
  <c r="G45" i="5" s="1"/>
  <c r="G48" i="5"/>
  <c r="U40" i="20" s="1"/>
  <c r="G49" i="5"/>
  <c r="U41" i="20" s="1"/>
  <c r="G50" i="5"/>
  <c r="U42" i="20" s="1"/>
  <c r="G51" i="5"/>
  <c r="G52" i="5"/>
  <c r="U44" i="20" s="1"/>
  <c r="G53" i="5"/>
  <c r="U45" i="20" s="1"/>
  <c r="U39" i="20"/>
  <c r="U43" i="20"/>
  <c r="G55" i="5"/>
  <c r="G56" i="5"/>
  <c r="G54" i="5" s="1"/>
  <c r="U46" i="20" s="1"/>
  <c r="G57" i="5"/>
  <c r="G58" i="5"/>
  <c r="U50" i="20" s="1"/>
  <c r="U47" i="20"/>
  <c r="U49" i="20"/>
  <c r="G60" i="5"/>
  <c r="U52" i="20" s="1"/>
  <c r="G61" i="5"/>
  <c r="U53" i="20"/>
  <c r="G62" i="5"/>
  <c r="U54" i="20" s="1"/>
  <c r="G63" i="5"/>
  <c r="U55" i="20" s="1"/>
  <c r="G73" i="5"/>
  <c r="U60" i="20" s="1"/>
  <c r="G74" i="5"/>
  <c r="U61" i="20" s="1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E41" i="5"/>
  <c r="S34" i="20" s="1"/>
  <c r="F41" i="5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B65" i="5" s="1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2" i="20"/>
  <c r="P53" i="20"/>
  <c r="P54" i="20"/>
  <c r="P55" i="20"/>
  <c r="P37" i="20"/>
  <c r="B16" i="5"/>
  <c r="B28" i="5"/>
  <c r="B35" i="5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4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I23" i="23"/>
  <c r="H23" i="23"/>
  <c r="G23" i="23"/>
  <c r="E6" i="11" s="1"/>
  <c r="F23" i="23"/>
  <c r="E23" i="23"/>
  <c r="G5" i="13"/>
  <c r="G5" i="12"/>
  <c r="C11" i="23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I8" i="3"/>
  <c r="I20" i="3"/>
  <c r="W5" i="17" s="1"/>
  <c r="H14" i="3"/>
  <c r="V4" i="17" s="1"/>
  <c r="G14" i="3"/>
  <c r="U4" i="17" s="1"/>
  <c r="E14" i="3"/>
  <c r="K9" i="3"/>
  <c r="K10" i="3"/>
  <c r="K11" i="3"/>
  <c r="K12" i="3"/>
  <c r="J8" i="3"/>
  <c r="H8" i="3"/>
  <c r="H20" i="3" s="1"/>
  <c r="V5" i="17" s="1"/>
  <c r="G8" i="3"/>
  <c r="U3" i="17" s="1"/>
  <c r="E8" i="3"/>
  <c r="S3" i="17" s="1"/>
  <c r="F41" i="2"/>
  <c r="E41" i="2"/>
  <c r="S17" i="16" s="1"/>
  <c r="D41" i="2"/>
  <c r="R17" i="16" s="1"/>
  <c r="C41" i="2"/>
  <c r="Q17" i="16" s="1"/>
  <c r="H27" i="2"/>
  <c r="G27" i="2"/>
  <c r="U15" i="16" s="1"/>
  <c r="F27" i="2"/>
  <c r="E27" i="2"/>
  <c r="S15" i="16" s="1"/>
  <c r="D27" i="2"/>
  <c r="C27" i="2"/>
  <c r="Q15" i="16" s="1"/>
  <c r="B41" i="2"/>
  <c r="P17" i="16" s="1"/>
  <c r="B27" i="2"/>
  <c r="H22" i="2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72" i="4" s="1"/>
  <c r="B55" i="4"/>
  <c r="B53" i="4"/>
  <c r="B49" i="4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0" i="18"/>
  <c r="P28" i="18"/>
  <c r="P29" i="18"/>
  <c r="P20" i="18"/>
  <c r="P21" i="18"/>
  <c r="P22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Q71" i="15" s="1"/>
  <c r="F27" i="1"/>
  <c r="Q76" i="15" s="1"/>
  <c r="F31" i="1"/>
  <c r="Q80" i="15" s="1"/>
  <c r="F38" i="1"/>
  <c r="F42" i="1"/>
  <c r="Q91" i="15" s="1"/>
  <c r="F63" i="1"/>
  <c r="Q106" i="15"/>
  <c r="Q107" i="15"/>
  <c r="Q108" i="15"/>
  <c r="Q109" i="15"/>
  <c r="F68" i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E27" i="1"/>
  <c r="P76" i="15" s="1"/>
  <c r="E31" i="1"/>
  <c r="P80" i="15" s="1"/>
  <c r="E38" i="1"/>
  <c r="P87" i="15" s="1"/>
  <c r="E42" i="1"/>
  <c r="E57" i="1"/>
  <c r="P103" i="15" s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Q20" i="15" s="1"/>
  <c r="C31" i="1"/>
  <c r="C38" i="1"/>
  <c r="Q34" i="15" s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D64" i="4"/>
  <c r="R33" i="18" s="1"/>
  <c r="C63" i="4"/>
  <c r="C72" i="4" s="1"/>
  <c r="Q38" i="18" s="1"/>
  <c r="D63" i="4"/>
  <c r="C48" i="4"/>
  <c r="Q26" i="18" s="1"/>
  <c r="C55" i="4"/>
  <c r="D55" i="4"/>
  <c r="R31" i="18" s="1"/>
  <c r="C53" i="4"/>
  <c r="D53" i="4"/>
  <c r="D57" i="4" s="1"/>
  <c r="D48" i="4"/>
  <c r="C49" i="4"/>
  <c r="Q27" i="18" s="1"/>
  <c r="D49" i="4"/>
  <c r="C29" i="4"/>
  <c r="Q15" i="18" s="1"/>
  <c r="D29" i="4"/>
  <c r="C40" i="4"/>
  <c r="Q22" i="18" s="1"/>
  <c r="D40" i="4"/>
  <c r="C37" i="4"/>
  <c r="C44" i="4" s="1"/>
  <c r="D37" i="4"/>
  <c r="C17" i="4"/>
  <c r="Q9" i="18" s="1"/>
  <c r="C13" i="4"/>
  <c r="Q6" i="18" s="1"/>
  <c r="D13" i="4"/>
  <c r="R6" i="18" s="1"/>
  <c r="W4" i="17"/>
  <c r="W3" i="17"/>
  <c r="S4" i="17"/>
  <c r="T17" i="16"/>
  <c r="R15" i="16"/>
  <c r="T15" i="16"/>
  <c r="V15" i="16"/>
  <c r="P15" i="16"/>
  <c r="V14" i="16"/>
  <c r="C13" i="2"/>
  <c r="D13" i="2"/>
  <c r="E13" i="2"/>
  <c r="S8" i="16" s="1"/>
  <c r="F13" i="2"/>
  <c r="G13" i="2"/>
  <c r="U8" i="16" s="1"/>
  <c r="H13" i="2"/>
  <c r="V8" i="16" s="1"/>
  <c r="B13" i="2"/>
  <c r="P8" i="16" s="1"/>
  <c r="C9" i="2"/>
  <c r="Q4" i="16" s="1"/>
  <c r="D9" i="2"/>
  <c r="R4" i="16" s="1"/>
  <c r="E9" i="2"/>
  <c r="S4" i="16" s="1"/>
  <c r="T4" i="16"/>
  <c r="G9" i="2"/>
  <c r="U4" i="16" s="1"/>
  <c r="H9" i="2"/>
  <c r="V4" i="16"/>
  <c r="B9" i="2"/>
  <c r="P4" i="16" s="1"/>
  <c r="P4" i="15"/>
  <c r="R22" i="18"/>
  <c r="R27" i="18"/>
  <c r="Q30" i="18"/>
  <c r="R32" i="18"/>
  <c r="R36" i="18"/>
  <c r="Q32" i="18"/>
  <c r="R19" i="18"/>
  <c r="R15" i="18"/>
  <c r="R26" i="18"/>
  <c r="Q31" i="18"/>
  <c r="Q19" i="18"/>
  <c r="Q33" i="18"/>
  <c r="G8" i="2"/>
  <c r="G20" i="2" s="1"/>
  <c r="U13" i="16" s="1"/>
  <c r="S14" i="16"/>
  <c r="D44" i="4"/>
  <c r="D8" i="4" s="1"/>
  <c r="R2" i="18" s="1"/>
  <c r="D59" i="4"/>
  <c r="R25" i="18"/>
  <c r="C74" i="4"/>
  <c r="Q39" i="18" s="1"/>
  <c r="U3" i="16"/>
  <c r="R5" i="18"/>
  <c r="V3" i="17"/>
  <c r="P2" i="25"/>
  <c r="S13" i="27" l="1"/>
  <c r="E33" i="9"/>
  <c r="S24" i="27" s="1"/>
  <c r="F21" i="9"/>
  <c r="T13" i="27" s="1"/>
  <c r="U17" i="27"/>
  <c r="D21" i="9"/>
  <c r="R13" i="27" s="1"/>
  <c r="Q9" i="27"/>
  <c r="G21" i="9"/>
  <c r="U13" i="27" s="1"/>
  <c r="U20" i="27"/>
  <c r="C33" i="9"/>
  <c r="Q24" i="27" s="1"/>
  <c r="T9" i="27"/>
  <c r="R9" i="27"/>
  <c r="U5" i="27"/>
  <c r="G9" i="9"/>
  <c r="B9" i="9"/>
  <c r="P2" i="27" s="1"/>
  <c r="U6" i="27"/>
  <c r="U64" i="26"/>
  <c r="U54" i="26"/>
  <c r="D43" i="8"/>
  <c r="R35" i="26" s="1"/>
  <c r="G43" i="8"/>
  <c r="U38" i="26"/>
  <c r="C9" i="8"/>
  <c r="Q2" i="26" s="1"/>
  <c r="P30" i="26"/>
  <c r="R30" i="26"/>
  <c r="E9" i="8"/>
  <c r="S2" i="26" s="1"/>
  <c r="G27" i="8"/>
  <c r="U20" i="26" s="1"/>
  <c r="G19" i="8"/>
  <c r="U12" i="26" s="1"/>
  <c r="S12" i="26"/>
  <c r="Q12" i="26"/>
  <c r="G10" i="8"/>
  <c r="D29" i="7"/>
  <c r="R4" i="25" s="1"/>
  <c r="F29" i="7"/>
  <c r="T4" i="25" s="1"/>
  <c r="G29" i="7"/>
  <c r="U4" i="25" s="1"/>
  <c r="U139" i="24"/>
  <c r="U116" i="24"/>
  <c r="U88" i="24"/>
  <c r="C9" i="6"/>
  <c r="Q2" i="24" s="1"/>
  <c r="U71" i="24"/>
  <c r="Q51" i="24"/>
  <c r="E9" i="6"/>
  <c r="S2" i="24" s="1"/>
  <c r="B9" i="6"/>
  <c r="P2" i="24" s="1"/>
  <c r="U34" i="24"/>
  <c r="G9" i="6"/>
  <c r="U2" i="24" s="1"/>
  <c r="U3" i="24"/>
  <c r="U4" i="24"/>
  <c r="P51" i="20"/>
  <c r="U48" i="20"/>
  <c r="U30" i="20"/>
  <c r="C70" i="5"/>
  <c r="G28" i="5"/>
  <c r="U22" i="20" s="1"/>
  <c r="E70" i="5"/>
  <c r="G16" i="5"/>
  <c r="U10" i="20" s="1"/>
  <c r="D72" i="4"/>
  <c r="R38" i="18" s="1"/>
  <c r="R30" i="18"/>
  <c r="C57" i="4"/>
  <c r="C59" i="4" s="1"/>
  <c r="P32" i="18"/>
  <c r="Q5" i="18"/>
  <c r="Q25" i="18"/>
  <c r="J20" i="3"/>
  <c r="X5" i="17" s="1"/>
  <c r="H8" i="2"/>
  <c r="H20" i="2" s="1"/>
  <c r="V13" i="16" s="1"/>
  <c r="T8" i="16"/>
  <c r="F8" i="2"/>
  <c r="E8" i="2"/>
  <c r="V3" i="16"/>
  <c r="B8" i="2"/>
  <c r="B29" i="7"/>
  <c r="P4" i="25" s="1"/>
  <c r="R3" i="25"/>
  <c r="E79" i="1"/>
  <c r="P119" i="15" s="1"/>
  <c r="P106" i="15"/>
  <c r="E47" i="1"/>
  <c r="P95" i="15" s="1"/>
  <c r="F47" i="1"/>
  <c r="F59" i="1" s="1"/>
  <c r="B47" i="1"/>
  <c r="P42" i="15" s="1"/>
  <c r="A2" i="2"/>
  <c r="A2" i="7"/>
  <c r="A2" i="1"/>
  <c r="A2" i="3"/>
  <c r="A2" i="5"/>
  <c r="X3" i="17"/>
  <c r="G20" i="3"/>
  <c r="U5" i="17" s="1"/>
  <c r="E20" i="3"/>
  <c r="S5" i="17" s="1"/>
  <c r="T3" i="25"/>
  <c r="B62" i="1"/>
  <c r="P54" i="15" s="1"/>
  <c r="B74" i="4"/>
  <c r="P39" i="18" s="1"/>
  <c r="P38" i="18"/>
  <c r="B44" i="4"/>
  <c r="P19" i="18"/>
  <c r="P27" i="18"/>
  <c r="B57" i="4"/>
  <c r="B59" i="4" s="1"/>
  <c r="A2" i="13"/>
  <c r="A2" i="11"/>
  <c r="A2" i="12"/>
  <c r="C6" i="11"/>
  <c r="C6" i="10"/>
  <c r="G6" i="11"/>
  <c r="G6" i="10"/>
  <c r="G67" i="5"/>
  <c r="U57" i="20" s="1"/>
  <c r="U58" i="20"/>
  <c r="G59" i="5"/>
  <c r="U51" i="20" s="1"/>
  <c r="U37" i="20"/>
  <c r="G65" i="5"/>
  <c r="U56" i="20" s="1"/>
  <c r="Q67" i="15"/>
  <c r="D21" i="4"/>
  <c r="C8" i="4"/>
  <c r="D74" i="4"/>
  <c r="R39" i="18" s="1"/>
  <c r="Q8" i="16"/>
  <c r="C8" i="2"/>
  <c r="K14" i="3"/>
  <c r="Y4" i="17" s="1"/>
  <c r="A2" i="10"/>
  <c r="E6" i="10"/>
  <c r="B41" i="5"/>
  <c r="P22" i="20"/>
  <c r="T34" i="20"/>
  <c r="F70" i="5"/>
  <c r="R34" i="20"/>
  <c r="E20" i="2"/>
  <c r="S13" i="16" s="1"/>
  <c r="S3" i="16"/>
  <c r="R8" i="16"/>
  <c r="D8" i="2"/>
  <c r="Q110" i="15"/>
  <c r="F79" i="1"/>
  <c r="Q119" i="15" s="1"/>
  <c r="K8" i="3"/>
  <c r="D6" i="11"/>
  <c r="D6" i="10"/>
  <c r="F6" i="11"/>
  <c r="F6" i="10"/>
  <c r="B6" i="11"/>
  <c r="B6" i="10"/>
  <c r="F9" i="6"/>
  <c r="G84" i="6"/>
  <c r="U76" i="24" s="1"/>
  <c r="U85" i="24"/>
  <c r="E84" i="6"/>
  <c r="S76" i="24" s="1"/>
  <c r="S85" i="24"/>
  <c r="C84" i="6"/>
  <c r="Q76" i="24" s="1"/>
  <c r="Q85" i="24"/>
  <c r="P3" i="25"/>
  <c r="C29" i="7"/>
  <c r="Q4" i="25" s="1"/>
  <c r="Q3" i="25"/>
  <c r="U35" i="26"/>
  <c r="B84" i="6"/>
  <c r="D9" i="6"/>
  <c r="F84" i="6"/>
  <c r="T76" i="24" s="1"/>
  <c r="D84" i="6"/>
  <c r="R76" i="24" s="1"/>
  <c r="E29" i="7"/>
  <c r="S4" i="25" s="1"/>
  <c r="S3" i="25"/>
  <c r="B77" i="8"/>
  <c r="P68" i="26" s="1"/>
  <c r="P35" i="26"/>
  <c r="F77" i="8"/>
  <c r="T68" i="26" s="1"/>
  <c r="D77" i="8"/>
  <c r="R68" i="26" s="1"/>
  <c r="C77" i="8"/>
  <c r="Q68" i="26" s="1"/>
  <c r="U36" i="26"/>
  <c r="F33" i="9"/>
  <c r="T24" i="27" s="1"/>
  <c r="D33" i="9"/>
  <c r="R24" i="27" s="1"/>
  <c r="G32" i="10"/>
  <c r="U23" i="28" s="1"/>
  <c r="E32" i="10"/>
  <c r="S23" i="28" s="1"/>
  <c r="C32" i="10"/>
  <c r="Q23" i="28" s="1"/>
  <c r="A2" i="6"/>
  <c r="A2" i="9"/>
  <c r="U3" i="25"/>
  <c r="P13" i="27"/>
  <c r="G41" i="5"/>
  <c r="U2" i="29"/>
  <c r="S2" i="29"/>
  <c r="Q2" i="29"/>
  <c r="U2" i="30"/>
  <c r="S2" i="30"/>
  <c r="Q2" i="30"/>
  <c r="B33" i="9" l="1"/>
  <c r="P24" i="27" s="1"/>
  <c r="U2" i="27"/>
  <c r="G33" i="9"/>
  <c r="U24" i="27" s="1"/>
  <c r="E77" i="8"/>
  <c r="S68" i="26" s="1"/>
  <c r="G9" i="8"/>
  <c r="U3" i="26"/>
  <c r="E159" i="6"/>
  <c r="S150" i="24" s="1"/>
  <c r="B20" i="2"/>
  <c r="P13" i="16" s="1"/>
  <c r="P3" i="16"/>
  <c r="E59" i="1"/>
  <c r="E81" i="1" s="1"/>
  <c r="P120" i="15" s="1"/>
  <c r="Q95" i="15"/>
  <c r="G42" i="5"/>
  <c r="U35" i="20" s="1"/>
  <c r="U34" i="20"/>
  <c r="G70" i="5"/>
  <c r="R2" i="24"/>
  <c r="D159" i="6"/>
  <c r="R150" i="24" s="1"/>
  <c r="P76" i="24"/>
  <c r="B159" i="6"/>
  <c r="P150" i="24" s="1"/>
  <c r="C159" i="6"/>
  <c r="Q150" i="24" s="1"/>
  <c r="G159" i="6"/>
  <c r="U150" i="24" s="1"/>
  <c r="C62" i="1"/>
  <c r="Q54" i="15" s="1"/>
  <c r="Q42" i="15"/>
  <c r="D20" i="2"/>
  <c r="R13" i="16" s="1"/>
  <c r="R3" i="16"/>
  <c r="D23" i="4"/>
  <c r="R12" i="18"/>
  <c r="T2" i="24"/>
  <c r="F159" i="6"/>
  <c r="T150" i="24" s="1"/>
  <c r="Y3" i="17"/>
  <c r="K20" i="3"/>
  <c r="Y5" i="17" s="1"/>
  <c r="P34" i="20"/>
  <c r="B70" i="5"/>
  <c r="Q3" i="16"/>
  <c r="C20" i="2"/>
  <c r="Q13" i="16" s="1"/>
  <c r="F20" i="2"/>
  <c r="T13" i="16" s="1"/>
  <c r="T3" i="16"/>
  <c r="C21" i="4"/>
  <c r="Q2" i="18"/>
  <c r="P25" i="18"/>
  <c r="Q104" i="15"/>
  <c r="F81" i="1"/>
  <c r="Q120" i="15" s="1"/>
  <c r="U2" i="26" l="1"/>
  <c r="G77" i="8"/>
  <c r="U68" i="26" s="1"/>
  <c r="P104" i="15"/>
  <c r="C23" i="4"/>
  <c r="Q12" i="18"/>
  <c r="R13" i="18"/>
  <c r="D25" i="4"/>
  <c r="B8" i="4"/>
  <c r="P5" i="18"/>
  <c r="D33" i="4" l="1"/>
  <c r="R18" i="18" s="1"/>
  <c r="R14" i="18"/>
  <c r="B21" i="4"/>
  <c r="P2" i="18"/>
  <c r="C25" i="4"/>
  <c r="Q13" i="18"/>
  <c r="C33" i="4" l="1"/>
  <c r="Q18" i="18" s="1"/>
  <c r="Q14" i="18"/>
  <c r="B23" i="4"/>
  <c r="P12" i="18"/>
  <c r="B25" i="4" l="1"/>
  <c r="P13" i="18"/>
  <c r="B33" i="4" l="1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<sst xmlns="http://schemas.openxmlformats.org/spreadsheetml/2006/main" count="4243" uniqueCount="3305">
  <si>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</si>
  <si>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</si>
  <si>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</si>
  <si>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</si>
  <si>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</si>
  <si>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</si>
  <si>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</si>
  <si>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</si>
  <si>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</si>
  <si>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</si>
  <si>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</si>
  <si>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</si>
  <si>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</si>
  <si>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</si>
  <si>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</si>
  <si>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</si>
  <si>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</si>
  <si>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</si>
  <si>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</si>
  <si>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</si>
  <si>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</si>
  <si>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</si>
  <si>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</si>
  <si>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</si>
  <si>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</si>
  <si>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</si>
  <si>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</si>
  <si>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</si>
  <si>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</si>
  <si>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</si>
  <si>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</si>
  <si>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</si>
  <si>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</si>
  <si>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</si>
  <si>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</si>
  <si>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</si>
  <si>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</si>
  <si>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</si>
  <si>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</si>
  <si>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</si>
  <si>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</si>
  <si>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</si>
  <si>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</si>
  <si>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</si>
  <si>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</si>
  <si>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</si>
  <si>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</si>
  <si>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</si>
  <si>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</si>
  <si>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</si>
  <si>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</si>
  <si>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</si>
  <si>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</si>
  <si>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</si>
  <si>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</si>
  <si>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</si>
  <si>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</si>
  <si>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</si>
  <si>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</si>
  <si>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</si>
  <si>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</si>
  <si>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</si>
  <si>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</si>
  <si>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</si>
  <si>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</si>
  <si>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</si>
  <si>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</si>
  <si>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</si>
  <si>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</si>
  <si>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</si>
  <si>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</si>
  <si>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</si>
  <si>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</si>
  <si>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</si>
  <si>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</si>
  <si>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</si>
  <si>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</si>
  <si>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</si>
  <si>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</si>
  <si>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</si>
  <si>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</si>
  <si>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</si>
  <si>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</si>
  <si>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</si>
  <si>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</si>
  <si>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</si>
  <si>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</si>
  <si>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</si>
  <si>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</si>
  <si>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</si>
  <si>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</si>
  <si>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</si>
  <si>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</si>
  <si>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</si>
  <si>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</si>
  <si>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</si>
  <si>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</si>
  <si>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</si>
  <si>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</si>
  <si>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</si>
  <si>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</si>
  <si>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</si>
  <si>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</si>
  <si>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</si>
  <si>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</si>
  <si>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</si>
  <si>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</si>
  <si>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</si>
  <si>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</si>
  <si>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</si>
  <si>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</si>
  <si>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</si>
  <si>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</si>
  <si>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</si>
  <si>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</si>
  <si>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</si>
  <si>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</si>
  <si>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</si>
  <si>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</si>
  <si>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</si>
  <si>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</si>
  <si>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</si>
  <si>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</si>
  <si>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</si>
  <si>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</si>
  <si>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</si>
  <si>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</si>
  <si>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</si>
  <si>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</si>
  <si>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</si>
  <si>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</si>
  <si>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</si>
  <si>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</si>
  <si>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</si>
  <si>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</si>
  <si>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</si>
  <si>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</si>
  <si>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</si>
  <si>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</si>
  <si>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</si>
  <si>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</si>
  <si>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</si>
  <si>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</si>
  <si>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</si>
  <si>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</si>
  <si>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</si>
  <si>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</si>
  <si>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</si>
  <si>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</si>
  <si>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</si>
  <si>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</si>
  <si>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</si>
  <si>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</si>
  <si>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</si>
  <si>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</si>
  <si>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</si>
  <si>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</si>
  <si>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</si>
  <si>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</si>
  <si>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</si>
  <si>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</si>
  <si>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</si>
  <si>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</si>
  <si>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</si>
  <si>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</si>
  <si>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</si>
  <si>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</si>
  <si>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</si>
  <si>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</si>
  <si>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</si>
  <si>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</si>
  <si>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</si>
  <si>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</si>
  <si>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</si>
  <si>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</si>
  <si>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</si>
  <si>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</si>
  <si>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</si>
  <si>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</si>
  <si>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</si>
  <si>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</si>
  <si>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</si>
  <si>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</si>
  <si>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</si>
  <si>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</si>
  <si>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</si>
  <si>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</si>
  <si>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</si>
  <si>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</si>
  <si>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</si>
  <si>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</si>
  <si>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</si>
  <si>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</si>
  <si>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</si>
  <si>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</si>
  <si>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</si>
  <si>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</si>
  <si>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</si>
  <si>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</si>
  <si>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</si>
  <si>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</si>
  <si>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</si>
  <si>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</si>
  <si>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</si>
  <si>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</si>
  <si>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</si>
  <si>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</si>
  <si>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</si>
  <si>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</si>
  <si>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</si>
  <si>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</si>
  <si>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</si>
  <si>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</si>
  <si>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</si>
  <si>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</si>
  <si>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</si>
  <si>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</si>
  <si>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</si>
  <si>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</si>
  <si>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</si>
  <si>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</si>
  <si>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</si>
  <si>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</si>
  <si>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</si>
  <si>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</si>
  <si>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</si>
  <si>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</si>
  <si>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</si>
  <si>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</si>
  <si>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</si>
  <si>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</si>
  <si>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</si>
  <si>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</si>
  <si>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</si>
  <si>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</si>
  <si>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</si>
  <si>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</si>
  <si>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</si>
  <si>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</si>
  <si>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</si>
  <si>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</si>
  <si>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</si>
  <si>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</si>
  <si>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</si>
  <si>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</si>
  <si>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</si>
  <si>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</si>
  <si>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</si>
  <si>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</si>
  <si>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</si>
  <si>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</si>
  <si>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</si>
  <si>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</si>
  <si>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</si>
  <si>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</si>
  <si>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</si>
  <si>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</si>
  <si>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</si>
  <si>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</si>
  <si>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</si>
  <si>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</si>
  <si>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</si>
  <si>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</si>
  <si>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</si>
  <si>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</si>
  <si>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</si>
  <si>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</si>
  <si>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</si>
  <si>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</si>
  <si>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</si>
  <si>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</si>
  <si>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</si>
  <si>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</si>
  <si>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</si>
  <si>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</si>
  <si>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</si>
  <si>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</si>
  <si>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</si>
  <si>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</si>
  <si>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</si>
  <si>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</si>
  <si>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</si>
  <si>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</si>
  <si>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</si>
  <si>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</si>
  <si>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</si>
  <si>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</si>
  <si>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</si>
  <si>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</si>
  <si>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</si>
  <si>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</si>
  <si>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</si>
  <si>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</si>
  <si>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</si>
  <si>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</si>
  <si>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</si>
  <si>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</si>
  <si>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</si>
  <si>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</si>
  <si>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</si>
  <si>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</si>
  <si>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</si>
  <si>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</si>
  <si>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</si>
  <si>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</si>
  <si>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</si>
  <si>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</si>
  <si>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</si>
  <si>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</si>
  <si>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</si>
  <si>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</si>
  <si>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</si>
  <si>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</si>
  <si>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</si>
  <si>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</si>
  <si>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</si>
  <si>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</si>
  <si>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</si>
  <si>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</si>
  <si>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</si>
  <si>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</si>
  <si>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</si>
  <si>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</si>
  <si>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</si>
  <si>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</si>
  <si>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</si>
  <si>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</si>
  <si>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</si>
  <si>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</si>
  <si>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</si>
  <si>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</si>
  <si>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</si>
  <si>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</si>
  <si>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</si>
  <si>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</si>
  <si>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</si>
  <si>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</si>
  <si>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</si>
  <si>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</si>
  <si>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</si>
  <si>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</si>
  <si>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</si>
  <si>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</si>
  <si>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</si>
  <si>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</si>
  <si>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</si>
  <si>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</si>
  <si>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</si>
  <si>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</si>
  <si>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</si>
  <si>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</si>
  <si>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</si>
  <si>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</si>
  <si>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</si>
  <si>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</si>
  <si>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</si>
  <si>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</si>
  <si>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</si>
  <si>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</si>
  <si>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</si>
  <si>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</si>
  <si>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</si>
  <si>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</si>
  <si>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</si>
  <si>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</si>
  <si>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</si>
  <si>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</si>
  <si>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</si>
  <si>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</si>
  <si>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</si>
  <si>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</si>
  <si>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</si>
  <si>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</si>
  <si>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</si>
  <si>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</si>
  <si>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</si>
  <si>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</si>
  <si>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</si>
  <si>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</si>
  <si>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</si>
  <si>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</si>
  <si>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</si>
  <si>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</si>
  <si>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</si>
  <si>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</si>
  <si>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</si>
  <si>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</si>
  <si>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</si>
  <si>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</si>
  <si>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</si>
  <si>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</si>
  <si>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</si>
  <si>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</si>
  <si>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</si>
  <si>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</si>
  <si>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</si>
  <si>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</si>
  <si>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</si>
  <si>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</si>
  <si>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</si>
  <si>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</si>
  <si>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</si>
  <si>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</si>
  <si>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</si>
  <si>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</si>
  <si>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</si>
  <si>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</si>
  <si>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</si>
  <si>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</si>
  <si>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</si>
  <si>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</si>
  <si>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</si>
  <si>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</si>
  <si>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</si>
  <si>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</si>
  <si>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</si>
  <si>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</si>
  <si>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</si>
  <si>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</si>
  <si>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</si>
  <si>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</si>
  <si>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</si>
  <si>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</si>
  <si>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</si>
  <si>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</si>
  <si>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</si>
  <si>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</si>
  <si>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</si>
  <si>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</si>
  <si>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</si>
  <si>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</si>
  <si>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</si>
  <si>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</si>
  <si>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</si>
  <si>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</si>
  <si>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</si>
  <si>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</si>
  <si>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</si>
  <si>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</si>
  <si>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</si>
  <si>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</si>
  <si>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</si>
  <si>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</si>
  <si>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</si>
  <si>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</si>
  <si>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</si>
  <si>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</si>
  <si>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</si>
  <si>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</si>
  <si>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</si>
  <si>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</si>
  <si>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</si>
  <si>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</si>
  <si>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</si>
  <si>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</si>
  <si>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</si>
  <si>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</si>
  <si>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</si>
  <si>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</si>
  <si>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</si>
  <si>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</si>
  <si>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</si>
  <si>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</si>
  <si>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</si>
  <si>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</si>
  <si>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</si>
  <si>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</si>
  <si>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</si>
  <si>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</si>
  <si>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</si>
  <si>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</si>
  <si>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</si>
  <si>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</si>
  <si>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</si>
  <si>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</si>
  <si>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</si>
  <si>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</si>
  <si>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</si>
  <si>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</si>
  <si>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</si>
  <si>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</si>
  <si>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</si>
  <si>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</si>
  <si>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</si>
  <si>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</si>
  <si>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</si>
  <si>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</si>
  <si>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</si>
  <si>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</si>
  <si>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</si>
  <si>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</si>
  <si>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</si>
  <si>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</si>
  <si>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</si>
  <si>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</si>
  <si>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</si>
  <si>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</si>
  <si>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</si>
  <si>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</si>
  <si>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</si>
  <si>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</si>
  <si>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</si>
  <si>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</si>
  <si>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</si>
  <si>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</si>
  <si>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</si>
  <si>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</si>
  <si>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</si>
  <si>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</si>
  <si>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</si>
  <si>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</si>
  <si>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</si>
  <si>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</si>
  <si>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</si>
  <si>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</si>
  <si>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</si>
  <si>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</si>
  <si>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</si>
  <si>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</si>
  <si>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</si>
  <si>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</si>
  <si>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</si>
  <si>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</si>
  <si>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</si>
  <si>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</si>
  <si>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</si>
  <si>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</si>
  <si>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</si>
  <si>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</si>
  <si>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</si>
  <si>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</si>
  <si>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</si>
  <si>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</si>
  <si>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</si>
  <si>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</si>
  <si>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</si>
  <si>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</si>
  <si>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</si>
  <si>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</si>
  <si>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</si>
  <si>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</si>
  <si>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</si>
  <si>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</si>
  <si>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</si>
  <si>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</si>
  <si>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</si>
  <si>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</si>
  <si>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</si>
  <si>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</si>
  <si>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</si>
  <si>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</si>
  <si>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</si>
  <si>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</si>
  <si>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</si>
  <si>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</si>
  <si>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</si>
  <si>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</si>
  <si>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</si>
  <si>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</si>
  <si>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</si>
  <si>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</si>
  <si>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</si>
  <si>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</si>
  <si>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</si>
  <si>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</si>
  <si>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</si>
  <si>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</si>
  <si>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</si>
  <si>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</si>
  <si>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</si>
  <si>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</si>
  <si>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</si>
  <si>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</si>
  <si>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</si>
  <si>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</si>
  <si>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</si>
  <si>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</si>
  <si>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</si>
  <si>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</si>
  <si>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</si>
  <si>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</si>
  <si>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</si>
  <si>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</si>
  <si>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</si>
  <si>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</si>
  <si>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</si>
  <si>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</si>
  <si>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</si>
  <si>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</si>
  <si>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</si>
  <si>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</si>
  <si>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</si>
  <si>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</si>
  <si>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</si>
  <si>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</si>
  <si>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</si>
  <si>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</si>
  <si>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</si>
  <si>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</si>
  <si>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</si>
  <si>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</si>
  <si>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</si>
  <si>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</si>
  <si>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</si>
  <si>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</si>
  <si>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</si>
  <si>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</si>
  <si>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</si>
  <si>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</si>
  <si>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</si>
  <si>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</si>
  <si>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</si>
  <si>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</si>
  <si>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</si>
  <si>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</si>
  <si>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</si>
  <si>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</si>
  <si>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</si>
  <si>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</si>
  <si>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</si>
  <si>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</si>
  <si>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</si>
  <si>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</si>
  <si>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</si>
  <si>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</si>
  <si>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</si>
  <si>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</si>
  <si>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</si>
  <si>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</si>
  <si>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</si>
  <si>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</si>
  <si>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</si>
  <si>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</si>
  <si>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</si>
  <si>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</si>
  <si>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</si>
  <si>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</si>
  <si>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</si>
  <si>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</si>
  <si>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</si>
  <si>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</si>
  <si>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</si>
  <si>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</si>
  <si>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</si>
  <si>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</si>
  <si>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</si>
  <si>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</si>
  <si>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</si>
  <si>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</si>
  <si>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</si>
  <si>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</si>
  <si>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</si>
  <si>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</si>
  <si>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</si>
  <si>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</si>
  <si>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</si>
  <si>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</si>
  <si>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</si>
  <si>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</si>
  <si>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</si>
  <si>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</si>
  <si>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</si>
  <si>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</si>
  <si>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</si>
  <si>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</si>
  <si>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</si>
  <si>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</si>
  <si>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</si>
  <si>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</si>
  <si>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</si>
  <si>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</si>
  <si>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</si>
  <si>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</si>
  <si>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</si>
  <si>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</si>
  <si>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</si>
  <si>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</si>
  <si>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</si>
  <si>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</si>
  <si>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</si>
  <si>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</si>
  <si>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</si>
  <si>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</si>
  <si>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</si>
  <si>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</si>
  <si>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</si>
  <si>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</si>
  <si>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</si>
  <si>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</si>
  <si>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</si>
  <si>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</si>
  <si>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</si>
  <si>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</si>
  <si>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</si>
  <si>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</si>
  <si>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</si>
  <si>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</si>
  <si>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</si>
  <si>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</si>
  <si>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</si>
  <si>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</si>
  <si>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</si>
  <si>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</si>
  <si>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</si>
  <si>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</si>
  <si>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</si>
  <si>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</si>
  <si>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</si>
  <si>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</si>
  <si>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</si>
  <si>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</si>
  <si>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</si>
  <si>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</si>
  <si>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</si>
  <si>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</si>
  <si>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</si>
  <si>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</si>
  <si>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</si>
  <si>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</si>
  <si>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</si>
  <si>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</si>
  <si>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</si>
  <si>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</si>
  <si>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</si>
  <si>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</si>
  <si>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</si>
  <si>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</si>
  <si>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</si>
  <si>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</si>
  <si>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</si>
  <si>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</si>
  <si>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</si>
  <si>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</si>
  <si>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</si>
  <si>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</si>
  <si>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</si>
  <si>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</si>
  <si>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</si>
  <si>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</si>
  <si>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</si>
  <si>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</si>
  <si>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</si>
  <si>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</si>
  <si>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</si>
  <si>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</si>
  <si>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</si>
  <si>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</si>
  <si>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</si>
  <si>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</si>
  <si>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</si>
  <si>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</si>
  <si>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</si>
  <si>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</si>
  <si>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</si>
  <si>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</si>
  <si>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</si>
  <si>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</si>
  <si>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</si>
  <si>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</si>
  <si>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</si>
  <si>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</si>
  <si>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</si>
  <si>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</si>
  <si>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</si>
  <si>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</si>
  <si>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</si>
  <si>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</si>
  <si>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</si>
  <si>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</si>
  <si>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</si>
  <si>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</si>
  <si>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</si>
  <si>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</si>
  <si>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</si>
  <si>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</si>
  <si>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</si>
  <si>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</si>
  <si>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</si>
  <si>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</si>
  <si>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</si>
  <si>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</si>
  <si>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</si>
  <si>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</si>
  <si>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</si>
  <si>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</si>
  <si>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</si>
  <si>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</si>
  <si>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</si>
  <si>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</si>
  <si>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</si>
  <si>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</si>
  <si>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</si>
  <si>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</si>
  <si>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</si>
  <si>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</si>
  <si>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</si>
  <si>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</si>
  <si>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</si>
  <si>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</si>
  <si>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</si>
  <si>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</si>
  <si>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</si>
  <si>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</si>
  <si>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</si>
  <si>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</si>
  <si>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</si>
  <si>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</si>
  <si>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</si>
  <si>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</si>
  <si>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</si>
  <si>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</si>
  <si>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</si>
  <si>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</si>
  <si>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</si>
  <si>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</si>
  <si>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</si>
  <si>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</si>
  <si>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</si>
  <si>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</si>
  <si>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</si>
  <si>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</si>
  <si>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</si>
  <si>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</si>
  <si>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</si>
  <si>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</si>
  <si>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</si>
  <si>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</si>
  <si>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</si>
  <si>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</si>
  <si>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</si>
  <si>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</si>
  <si>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</si>
  <si>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</si>
  <si>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</si>
  <si>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</si>
  <si>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</si>
  <si>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</si>
  <si>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</si>
  <si>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</si>
  <si>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</si>
  <si>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</si>
  <si>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</si>
  <si>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</si>
  <si>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</si>
  <si>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</si>
  <si>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</si>
  <si>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</si>
  <si>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</si>
  <si>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</si>
  <si>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</si>
  <si>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</si>
  <si>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</si>
  <si>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</si>
  <si>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</si>
  <si>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</si>
  <si>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</si>
  <si>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</si>
  <si>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</si>
  <si>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</si>
  <si>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</si>
  <si>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</si>
  <si>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</si>
  <si>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</si>
  <si>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</si>
  <si>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</si>
  <si>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</si>
  <si>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</si>
  <si>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</si>
  <si>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</si>
  <si>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</si>
  <si>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</si>
  <si>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</si>
  <si>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</si>
  <si>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</si>
  <si>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</si>
  <si>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</si>
  <si>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</si>
  <si>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</si>
  <si>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</si>
  <si>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</si>
  <si>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</si>
  <si>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</si>
  <si>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</si>
  <si>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</si>
  <si>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</si>
  <si>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</si>
  <si>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</si>
  <si>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</si>
  <si>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</si>
  <si>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</si>
  <si>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</si>
  <si>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</si>
  <si>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</si>
  <si>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</si>
  <si>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</si>
  <si>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</si>
  <si>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</si>
  <si>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</si>
  <si>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</si>
  <si>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</si>
  <si>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</si>
  <si>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</si>
  <si>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</si>
  <si>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</si>
  <si>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</si>
  <si>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</si>
  <si>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</si>
  <si>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</si>
  <si>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</si>
  <si>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</si>
  <si>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</si>
  <si>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</si>
  <si>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</si>
  <si>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</si>
  <si>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</si>
  <si>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</si>
  <si>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</si>
  <si>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</si>
  <si>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</si>
  <si>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</si>
  <si>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</si>
  <si>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</si>
  <si>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</si>
  <si>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</si>
  <si>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</si>
  <si>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</si>
  <si>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</si>
  <si>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</si>
  <si>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</si>
  <si>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</si>
  <si>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</si>
  <si>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</si>
  <si>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</si>
  <si>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</si>
  <si>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</si>
  <si>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</si>
  <si>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</si>
  <si>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</si>
  <si>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</si>
  <si>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</si>
  <si>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</si>
  <si>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</si>
  <si>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</si>
  <si>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</si>
  <si>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</si>
  <si>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</si>
  <si>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</si>
  <si>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</si>
  <si>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</si>
  <si>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</si>
  <si>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</si>
  <si>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</si>
  <si>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</si>
  <si>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</si>
  <si>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</si>
  <si>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</si>
  <si>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</si>
  <si>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</si>
  <si>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</si>
  <si>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</si>
  <si>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</si>
  <si>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</si>
  <si>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</si>
  <si>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</si>
  <si>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</si>
  <si>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</si>
  <si>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</si>
  <si>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</si>
  <si>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</si>
  <si>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</si>
  <si>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</si>
  <si>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</si>
  <si>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</si>
  <si>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</si>
  <si>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</si>
  <si>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</si>
  <si>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</si>
  <si>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</si>
  <si>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</si>
  <si>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</si>
  <si>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</si>
  <si>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</si>
  <si>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</si>
  <si>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</si>
  <si>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</si>
  <si>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</si>
  <si>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</si>
  <si>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</si>
  <si>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</si>
  <si>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</si>
  <si>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</si>
  <si>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</si>
  <si>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</si>
  <si>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</si>
  <si>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</si>
  <si>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</si>
  <si>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</si>
  <si>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</si>
  <si>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</si>
  <si>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</si>
  <si>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</si>
  <si>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</si>
  <si>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</si>
  <si>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</si>
  <si>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</si>
  <si>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</si>
  <si>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</si>
  <si>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</si>
  <si>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</si>
  <si>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</si>
  <si>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</si>
  <si>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</si>
  <si>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</si>
  <si>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</si>
  <si>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</si>
  <si>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</si>
  <si>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</si>
  <si>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</si>
  <si>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</si>
  <si>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</si>
  <si>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</si>
  <si>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</si>
  <si>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</si>
  <si>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</si>
  <si>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</si>
  <si>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</si>
  <si>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</si>
  <si>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</si>
  <si>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</si>
  <si>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</si>
  <si>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</si>
  <si>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</si>
  <si>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</si>
  <si>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</si>
  <si>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</si>
  <si>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</si>
  <si>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</si>
  <si>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</si>
  <si>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</si>
  <si>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</si>
  <si>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</si>
  <si>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</si>
  <si>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</si>
  <si>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</si>
  <si>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</si>
  <si>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</si>
  <si>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</si>
  <si>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</si>
  <si>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</si>
  <si>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</si>
  <si>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</si>
  <si>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</si>
  <si>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</si>
  <si>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</si>
  <si>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</si>
  <si>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</si>
  <si>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</si>
  <si>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</si>
  <si>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</si>
  <si>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</si>
  <si>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</si>
  <si>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</si>
  <si>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</si>
  <si>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</si>
  <si>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</si>
  <si>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</si>
  <si>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</si>
  <si>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</si>
  <si>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</si>
  <si>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</si>
  <si>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</si>
  <si>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</si>
  <si>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</si>
  <si>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</si>
  <si>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</si>
  <si>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</si>
  <si>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</si>
  <si>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</si>
  <si>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</si>
  <si>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</si>
  <si>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</si>
  <si>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</si>
  <si>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</si>
  <si>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</si>
  <si>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</si>
  <si>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</si>
  <si>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</si>
  <si>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</si>
  <si>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</si>
  <si>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</si>
  <si>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</si>
  <si>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</si>
  <si>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</si>
  <si>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</si>
  <si>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</si>
  <si>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</si>
  <si>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</si>
  <si>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</si>
  <si>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</si>
  <si>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</si>
  <si>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</si>
  <si>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</si>
  <si>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</si>
  <si>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</si>
  <si>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</si>
  <si>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</si>
  <si>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</si>
  <si>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</si>
  <si>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</si>
  <si>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</si>
  <si>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</si>
  <si>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</si>
  <si>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</si>
  <si>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</si>
  <si>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</si>
  <si>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</si>
  <si>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</si>
  <si>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</si>
  <si>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</si>
  <si>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</si>
  <si>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</si>
  <si>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</si>
  <si>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</si>
  <si>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</si>
  <si>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</si>
  <si>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</si>
  <si>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</si>
  <si>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</si>
  <si>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</si>
  <si>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</si>
  <si>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</si>
  <si>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</si>
  <si>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</si>
  <si>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</si>
  <si>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</si>
  <si>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</si>
  <si>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</si>
  <si>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</si>
  <si>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</si>
  <si>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</si>
  <si>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</si>
  <si>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</si>
  <si>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</si>
  <si>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</si>
  <si>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</si>
  <si>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</si>
  <si>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</si>
  <si>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</si>
  <si>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</si>
  <si>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</si>
  <si>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</si>
  <si>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</si>
  <si>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</si>
  <si>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</si>
  <si>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</si>
  <si>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</si>
  <si>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</si>
  <si>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</si>
  <si>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</si>
  <si>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</si>
  <si>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</si>
  <si>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</si>
  <si>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</si>
  <si>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</si>
  <si>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</si>
  <si>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</si>
  <si>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</si>
  <si>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</si>
  <si>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</si>
  <si>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</si>
  <si>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</si>
  <si>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</si>
  <si>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</si>
  <si>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</si>
  <si>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</si>
  <si>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</si>
  <si>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</si>
  <si>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</si>
  <si>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</si>
  <si>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</si>
  <si>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</si>
  <si>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</si>
  <si>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</si>
  <si>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</si>
  <si>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</si>
  <si>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</si>
  <si>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</si>
  <si>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</si>
  <si>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</si>
  <si>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</si>
  <si>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</si>
  <si>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</si>
  <si>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</si>
  <si>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</si>
  <si>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</si>
  <si>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</si>
  <si>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</si>
  <si>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</si>
  <si>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</si>
  <si>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</si>
  <si>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</si>
  <si>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</si>
  <si>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</si>
  <si>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</si>
  <si>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</si>
  <si>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</si>
  <si>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</si>
  <si>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</si>
  <si>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</si>
  <si>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</si>
  <si>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</si>
  <si>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</si>
  <si>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</si>
  <si>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</si>
  <si>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</si>
  <si>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</si>
  <si>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</si>
  <si>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</si>
  <si>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</si>
  <si>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</si>
  <si>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</si>
  <si>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</si>
  <si>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</si>
  <si>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</si>
  <si>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</si>
  <si>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</si>
  <si>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</si>
  <si>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</si>
  <si>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</si>
  <si>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</si>
  <si>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</si>
  <si>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</si>
  <si>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</si>
  <si>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</si>
  <si>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</si>
  <si>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</si>
  <si>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</si>
  <si>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</si>
  <si>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</si>
  <si>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</si>
  <si>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</si>
  <si>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</si>
  <si>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</si>
  <si>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</si>
  <si>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</si>
  <si>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</si>
  <si>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</si>
  <si>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</si>
  <si>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</si>
  <si>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</si>
  <si>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</si>
  <si>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</si>
  <si>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</si>
  <si>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</si>
  <si>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</si>
  <si>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</si>
  <si>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</si>
  <si>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</si>
  <si>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</si>
  <si>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</si>
  <si>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</si>
  <si>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</si>
  <si>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</si>
  <si>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</si>
  <si>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</si>
  <si>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</si>
  <si>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</si>
  <si>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</si>
  <si>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</si>
  <si>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</si>
  <si>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</si>
  <si>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</si>
  <si>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</si>
  <si>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</si>
  <si>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</si>
  <si>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</si>
  <si>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</si>
  <si>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</si>
  <si>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</si>
  <si>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</si>
  <si>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</si>
  <si>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</si>
  <si>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</si>
  <si>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</si>
  <si>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</si>
  <si>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</si>
  <si>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</si>
  <si>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</si>
  <si>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</si>
  <si>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</si>
  <si>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</si>
  <si>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</si>
  <si>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</si>
  <si>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</si>
  <si>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</si>
  <si>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</si>
  <si>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</si>
  <si>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</si>
  <si>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</si>
  <si>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</si>
  <si>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</si>
  <si>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</si>
  <si>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</si>
  <si>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</si>
  <si>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</si>
  <si>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</si>
  <si>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</si>
  <si>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</si>
  <si>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</si>
  <si>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</si>
  <si>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</si>
  <si>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</si>
  <si>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</si>
  <si>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</si>
  <si>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</si>
  <si>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</si>
  <si>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</si>
  <si>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</si>
  <si>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</si>
  <si>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</si>
  <si>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</si>
  <si>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</si>
  <si>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</si>
  <si>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</si>
  <si>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</si>
  <si>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</si>
  <si>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</si>
  <si>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</si>
  <si>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</si>
  <si>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</si>
  <si>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</si>
  <si>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</si>
  <si>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</si>
  <si>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</si>
  <si>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</si>
  <si>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</si>
  <si>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</si>
  <si>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</si>
  <si>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</si>
  <si>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</si>
  <si>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</si>
  <si>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</si>
  <si>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</si>
  <si>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</si>
  <si>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</si>
  <si>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</si>
  <si>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</si>
  <si>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</si>
  <si>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</si>
  <si>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</si>
  <si>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</si>
  <si>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</si>
  <si>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</si>
  <si>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</si>
  <si>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</si>
  <si>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</si>
  <si>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</si>
  <si>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</si>
  <si>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</si>
  <si>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</si>
  <si>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</si>
  <si>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</si>
  <si>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</si>
  <si>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</si>
  <si>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</si>
  <si>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</si>
  <si>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</si>
  <si>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</si>
  <si>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</si>
  <si>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</si>
  <si>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</si>
  <si>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</si>
  <si>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</si>
  <si>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</si>
  <si>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</si>
  <si>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</si>
  <si>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</si>
  <si>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</si>
  <si>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</si>
  <si>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</si>
  <si>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</si>
  <si>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</si>
  <si>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</si>
  <si>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</si>
  <si>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</si>
  <si>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</si>
  <si>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</si>
  <si>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</si>
  <si>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</si>
  <si>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</si>
  <si>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</si>
  <si>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</si>
  <si>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</si>
  <si>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</si>
  <si>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</si>
  <si>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</si>
  <si>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</si>
  <si>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</si>
  <si>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</si>
  <si>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</si>
  <si>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</si>
  <si>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</si>
  <si>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</si>
  <si>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</si>
  <si>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</si>
  <si>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</si>
  <si>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</si>
  <si>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</si>
  <si>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</si>
  <si>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</si>
  <si>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</si>
  <si>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</si>
  <si>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</si>
  <si>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</si>
  <si>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</si>
  <si>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</si>
  <si>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</si>
  <si>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</si>
  <si>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</si>
  <si>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</si>
  <si>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</si>
  <si>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</si>
  <si>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</si>
  <si>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</si>
  <si>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</si>
  <si>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</si>
  <si>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</si>
  <si>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</si>
  <si>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</si>
  <si>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</si>
  <si>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</si>
  <si>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</si>
  <si>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</si>
  <si>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</si>
  <si>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</si>
  <si>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</si>
  <si>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</si>
  <si>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</si>
  <si>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</si>
  <si>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</si>
  <si>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</si>
  <si>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</si>
  <si>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</si>
  <si>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</si>
  <si>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</si>
  <si>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</si>
  <si>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</si>
  <si>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</si>
  <si>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</si>
  <si>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</si>
  <si>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</si>
  <si>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</si>
  <si>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</si>
  <si>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</si>
  <si>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</si>
  <si>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</si>
  <si>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</si>
  <si>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</si>
  <si>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</si>
  <si>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</si>
  <si>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</si>
  <si>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</si>
  <si>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</si>
  <si>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</si>
  <si>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</si>
  <si>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</si>
  <si>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</si>
  <si>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</si>
  <si>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</si>
  <si>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</si>
  <si>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</si>
  <si>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</si>
  <si>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</si>
  <si>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</si>
  <si>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</si>
  <si>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</si>
  <si>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</si>
  <si>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</si>
  <si>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</si>
  <si>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</si>
  <si>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</si>
  <si>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</si>
  <si>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</si>
  <si>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</si>
  <si>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</si>
  <si>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</si>
  <si>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</si>
  <si>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</si>
  <si>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</si>
  <si>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</si>
  <si>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</si>
  <si>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</si>
  <si>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</si>
  <si>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</si>
  <si>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</si>
  <si>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</si>
  <si>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</si>
  <si>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</si>
  <si>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</si>
  <si>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</si>
  <si>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</si>
  <si>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</si>
  <si>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</si>
  <si>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</si>
  <si>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</si>
  <si>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</si>
  <si>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</si>
  <si>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</si>
  <si>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</si>
  <si>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</si>
  <si>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</si>
  <si>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</si>
  <si>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</si>
  <si>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</si>
  <si>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</si>
  <si>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</si>
  <si>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</si>
  <si>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</si>
  <si>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</si>
  <si>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</si>
  <si>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</si>
  <si>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</si>
  <si>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</si>
  <si>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</si>
  <si>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</si>
  <si>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</si>
  <si>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</si>
  <si>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</si>
  <si>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</si>
  <si>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</si>
  <si>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</si>
  <si>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</si>
  <si>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</si>
  <si>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</si>
  <si>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</si>
  <si>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</si>
  <si>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</si>
  <si>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</si>
  <si>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</si>
  <si>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</si>
  <si>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</si>
  <si>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</si>
  <si>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</si>
  <si>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</si>
  <si>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</si>
  <si>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</si>
  <si>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</si>
  <si>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</si>
  <si>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</si>
  <si>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</si>
  <si>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</si>
  <si>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</si>
  <si>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</si>
  <si>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</si>
  <si>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</si>
  <si>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</si>
  <si>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</si>
  <si>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</si>
  <si>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</si>
  <si>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</si>
  <si>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</si>
  <si>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</si>
  <si>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</si>
  <si>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</si>
  <si>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</si>
  <si>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</si>
  <si>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</si>
  <si>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</si>
  <si>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</si>
  <si>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</si>
  <si>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</si>
  <si>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</si>
  <si>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</si>
  <si>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</si>
  <si>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</si>
  <si>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</si>
  <si>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</si>
  <si>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</si>
  <si>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</si>
  <si>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</si>
  <si>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</si>
  <si>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</si>
  <si>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</si>
  <si>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</si>
  <si>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</si>
  <si>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</si>
  <si>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</si>
  <si>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</si>
  <si>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</si>
  <si>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</si>
  <si>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</si>
  <si>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</si>
  <si>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</si>
  <si>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</si>
  <si>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</si>
  <si>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</si>
  <si>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</si>
  <si>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</si>
  <si>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</si>
  <si>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</si>
  <si>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</si>
  <si>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</si>
  <si>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</si>
  <si>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</si>
  <si>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</si>
  <si>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</si>
  <si>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</si>
  <si>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</si>
  <si>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</si>
  <si>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</si>
  <si>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</si>
  <si>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</si>
  <si>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</si>
  <si>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</si>
  <si>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</si>
  <si>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</si>
  <si>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</si>
  <si>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</si>
  <si>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</si>
  <si>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</si>
  <si>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</si>
  <si>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</si>
  <si>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</si>
  <si>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</si>
  <si>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</si>
  <si>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</si>
  <si>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</si>
  <si>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</si>
  <si>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</si>
  <si>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</si>
  <si>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</si>
  <si>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</si>
  <si>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</si>
  <si>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</si>
  <si>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</si>
  <si>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</si>
  <si>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</si>
  <si>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</si>
  <si>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</si>
  <si>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</si>
  <si>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</si>
  <si>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</si>
  <si>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</si>
  <si>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</si>
  <si>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</si>
  <si>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</si>
  <si>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</si>
  <si>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</si>
  <si>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</si>
  <si>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</si>
  <si>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</si>
  <si>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</si>
  <si>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</si>
  <si>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</si>
  <si>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</si>
  <si>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</si>
  <si>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</si>
  <si>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</si>
  <si>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</si>
  <si>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</si>
  <si>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</si>
  <si>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</si>
  <si>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</si>
  <si>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</si>
  <si>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</si>
  <si>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</si>
  <si>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</si>
  <si>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</si>
  <si>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</si>
  <si>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</si>
  <si>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</si>
  <si>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</si>
  <si>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</si>
  <si>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</si>
  <si>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</si>
  <si>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</si>
  <si>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</si>
  <si>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</si>
  <si>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</si>
  <si>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</si>
  <si>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</si>
  <si>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</si>
  <si>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</si>
  <si>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</si>
  <si>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</si>
  <si>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</si>
  <si>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</si>
  <si>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</si>
  <si>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</si>
  <si>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</si>
  <si>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</si>
  <si>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</si>
  <si>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</si>
  <si>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</si>
  <si>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</si>
  <si>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</si>
  <si>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</si>
  <si>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</si>
  <si>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</si>
  <si>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</si>
  <si>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</si>
  <si>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</si>
  <si>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</si>
  <si>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</si>
  <si>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</si>
  <si>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</si>
  <si>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</si>
  <si>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</si>
  <si>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</si>
  <si>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</si>
  <si>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</si>
  <si>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</si>
  <si>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</si>
  <si>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</si>
  <si>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</si>
  <si>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</si>
  <si>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</si>
  <si>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</si>
  <si>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</si>
  <si>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</si>
  <si>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</si>
  <si>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</si>
  <si>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</si>
  <si>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</si>
  <si>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</si>
  <si>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</si>
  <si>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</si>
  <si>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</si>
  <si>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</si>
  <si>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</si>
  <si>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</si>
  <si>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</si>
  <si>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</si>
  <si>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</si>
  <si>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</si>
  <si>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</si>
  <si>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</si>
  <si>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</si>
  <si>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</si>
  <si>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</si>
  <si>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</si>
  <si>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</si>
  <si>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</si>
  <si>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</si>
  <si>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</si>
  <si>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</si>
  <si>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</si>
  <si>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</si>
  <si>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</si>
  <si>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</si>
  <si>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</si>
  <si>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</si>
  <si>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</si>
  <si>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</si>
  <si>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</si>
  <si>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</si>
  <si>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</si>
  <si>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</si>
  <si>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</si>
  <si>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</si>
  <si>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</si>
  <si>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</si>
  <si>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</si>
  <si>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</si>
  <si>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</si>
  <si>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</si>
  <si>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</si>
  <si>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</si>
  <si>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</si>
  <si>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</si>
  <si>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</si>
  <si>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</si>
  <si>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</si>
  <si>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</si>
  <si>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</si>
  <si>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</si>
  <si>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</si>
  <si>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</si>
  <si>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</si>
  <si>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</si>
  <si>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</si>
  <si>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</si>
  <si>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</si>
  <si>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</si>
  <si>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</si>
  <si>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</si>
  <si>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</si>
  <si>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</si>
  <si>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</si>
  <si>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</si>
  <si>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</si>
  <si>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</si>
  <si>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</si>
  <si>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</si>
  <si>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</si>
  <si>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</si>
  <si>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</si>
  <si>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</si>
  <si>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</si>
  <si>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</si>
  <si>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</si>
  <si>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</si>
  <si>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</si>
  <si>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</si>
  <si>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</si>
  <si>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</si>
  <si>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</si>
  <si>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</si>
  <si>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</si>
  <si>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</si>
  <si>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</si>
  <si>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</si>
  <si>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</si>
  <si>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</si>
  <si>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</si>
  <si>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</si>
  <si>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</si>
  <si>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</si>
  <si>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</si>
  <si>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</si>
  <si>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</si>
  <si>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</si>
  <si>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</si>
  <si>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</si>
  <si>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</si>
  <si>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</si>
  <si>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</si>
  <si>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</si>
  <si>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</si>
  <si>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</si>
  <si>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</si>
  <si>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</si>
  <si>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</si>
  <si>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</si>
  <si>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</si>
  <si>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</si>
  <si>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</si>
  <si>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</si>
  <si>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</si>
  <si>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</si>
  <si>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</si>
  <si>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</si>
  <si>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</si>
  <si>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</si>
  <si>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</si>
  <si>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</si>
  <si>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</si>
  <si>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</si>
  <si>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</si>
  <si>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</si>
  <si>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</si>
  <si>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</si>
  <si>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</si>
  <si>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</si>
  <si>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</si>
  <si>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</si>
  <si>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</si>
  <si>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</si>
  <si>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</si>
  <si>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</si>
  <si>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</si>
  <si>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</si>
  <si>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</si>
  <si>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</si>
  <si>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</si>
  <si>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</si>
  <si>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</si>
  <si>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</si>
  <si>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</si>
  <si>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</si>
  <si>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</si>
  <si>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</si>
  <si>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</si>
  <si>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</si>
  <si>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</si>
  <si>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</si>
  <si>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</si>
  <si>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</si>
  <si>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</si>
  <si>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</si>
  <si>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</si>
  <si>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</si>
  <si>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</si>
  <si>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</si>
  <si>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</si>
  <si>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</si>
  <si>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</si>
  <si>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</si>
  <si>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</si>
  <si>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</si>
  <si>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</si>
  <si>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</si>
  <si>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</si>
  <si>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</si>
  <si>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</si>
  <si>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</si>
  <si>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</si>
  <si>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</si>
  <si>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</si>
  <si>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</si>
  <si>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</si>
  <si>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</si>
  <si>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</si>
  <si>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</si>
  <si>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</si>
  <si>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</si>
  <si>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</si>
  <si>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</si>
  <si>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</si>
  <si>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</si>
  <si>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</si>
  <si>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</si>
  <si>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</si>
  <si>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</si>
  <si>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</si>
  <si>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</si>
  <si>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</si>
  <si>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</si>
  <si>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</si>
  <si>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</si>
  <si>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</si>
  <si>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</si>
  <si>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</si>
  <si>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</si>
  <si>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</si>
  <si>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</si>
  <si>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</si>
  <si>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</si>
  <si>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</si>
  <si>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</si>
  <si>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</si>
  <si>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</si>
  <si>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</si>
  <si>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</si>
  <si>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</si>
  <si>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</si>
  <si>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</si>
  <si>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</si>
  <si>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</si>
  <si>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</si>
  <si>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</si>
  <si>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</si>
  <si>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</si>
  <si>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</si>
  <si>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</si>
  <si>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</si>
  <si>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</si>
  <si>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</si>
  <si>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</si>
  <si>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</si>
  <si>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</si>
  <si>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</si>
  <si>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</si>
  <si>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</si>
  <si>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</si>
  <si>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</si>
  <si>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</si>
  <si>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</si>
  <si>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</si>
  <si>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</si>
  <si>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</si>
  <si>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</si>
  <si>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</si>
  <si>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</si>
  <si>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</si>
  <si>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</si>
  <si>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</si>
  <si>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</si>
  <si>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</si>
  <si>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</si>
  <si>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</si>
  <si>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</si>
  <si>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</si>
  <si>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</si>
  <si>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</si>
  <si>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</si>
  <si>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</si>
  <si>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</si>
  <si>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</si>
  <si>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</si>
  <si>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</si>
  <si>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</si>
  <si>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</si>
  <si>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</si>
  <si>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</si>
  <si>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</si>
  <si>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</si>
  <si>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</si>
  <si>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</si>
  <si>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</si>
  <si>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</si>
  <si>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</si>
  <si>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</si>
  <si>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</si>
  <si>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</si>
  <si>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</si>
  <si>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</si>
  <si>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</si>
  <si>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</si>
  <si>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</si>
  <si>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</si>
  <si>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</si>
  <si>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</si>
  <si>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</si>
  <si>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</si>
  <si>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</si>
  <si>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</si>
  <si>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</si>
  <si>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</si>
  <si>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</si>
  <si>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</si>
  <si>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</si>
  <si>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</si>
  <si>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</si>
  <si>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</si>
  <si>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</si>
  <si>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</si>
  <si>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</si>
  <si>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</si>
  <si>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</si>
  <si>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</si>
  <si>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</si>
  <si>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</si>
  <si>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</si>
  <si>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</si>
  <si>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</si>
  <si>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</si>
  <si>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</si>
  <si>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</si>
  <si>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</si>
  <si>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</si>
  <si>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</si>
  <si>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</si>
  <si>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</si>
  <si>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</si>
  <si>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</si>
  <si>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</si>
  <si>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</si>
  <si>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</si>
  <si>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</si>
  <si>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</si>
  <si>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</si>
  <si>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</si>
  <si>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</si>
  <si>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</si>
  <si>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</si>
  <si>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</si>
  <si>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</si>
  <si>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</si>
  <si>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</si>
  <si>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</si>
  <si>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</si>
  <si>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</si>
  <si>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</si>
  <si>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</si>
  <si>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</si>
  <si>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</si>
  <si>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</si>
  <si>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</si>
  <si>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</si>
  <si>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</si>
  <si>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</si>
  <si>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</si>
  <si>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</si>
  <si>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</si>
  <si>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</si>
  <si>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</si>
  <si>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</si>
  <si>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</si>
  <si>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</si>
  <si>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</si>
  <si>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</si>
  <si>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</si>
  <si>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</si>
  <si>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</si>
  <si>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</si>
  <si>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</si>
  <si>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</si>
  <si>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</si>
  <si>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</si>
  <si>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</si>
  <si>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</si>
  <si>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</si>
  <si>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</si>
  <si>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</si>
  <si>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</si>
  <si>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</si>
  <si>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</si>
  <si>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</si>
  <si>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</si>
  <si>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</si>
  <si>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</si>
  <si>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</si>
  <si>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</si>
  <si>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</si>
  <si>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</si>
  <si>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</si>
  <si>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</si>
  <si>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</si>
  <si>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</si>
  <si>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</si>
  <si>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</si>
  <si>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</si>
  <si>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</si>
  <si>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</si>
  <si>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</si>
  <si>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</si>
  <si>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</si>
  <si>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</si>
  <si>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</si>
  <si>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</si>
  <si>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</si>
  <si>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</si>
  <si>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</si>
  <si>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</si>
  <si>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</si>
  <si>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</si>
  <si>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</si>
  <si>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</si>
  <si>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</si>
  <si>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</si>
  <si>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</si>
  <si>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</si>
  <si>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</si>
  <si>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</si>
  <si>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</si>
  <si>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</si>
  <si>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</si>
  <si>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</si>
  <si>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</si>
  <si>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</si>
  <si>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</si>
  <si>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</si>
  <si>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</si>
  <si>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</si>
  <si>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</si>
  <si>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</si>
  <si>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</si>
  <si>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</si>
  <si>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</si>
  <si>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</si>
  <si>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</si>
  <si>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</si>
  <si>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</si>
  <si>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</si>
  <si>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</si>
  <si>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</si>
  <si>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</si>
  <si>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</si>
  <si>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</si>
  <si>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</si>
  <si>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</si>
  <si>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</si>
  <si>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</si>
  <si>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</si>
  <si>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</si>
  <si>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</si>
  <si>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</si>
  <si>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</si>
  <si>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</si>
  <si>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</si>
  <si>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</si>
  <si>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</si>
  <si>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</si>
  <si>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</si>
  <si>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</si>
  <si>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</si>
  <si>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</si>
  <si>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</si>
  <si>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</si>
  <si>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</si>
  <si>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</si>
  <si>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</si>
  <si>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</si>
  <si>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</si>
  <si>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</si>
  <si>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</si>
  <si>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</si>
  <si>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</si>
  <si>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</si>
  <si>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</si>
  <si>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</si>
  <si>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</si>
  <si>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</si>
  <si>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</si>
  <si>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</si>
  <si>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</si>
  <si>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</si>
  <si>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</si>
  <si>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</si>
  <si>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</si>
  <si>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</si>
  <si>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</si>
  <si>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</si>
  <si>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</si>
  <si>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</si>
  <si>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</si>
  <si>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</si>
  <si>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</si>
  <si>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</si>
  <si>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</si>
  <si>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</si>
  <si>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</si>
  <si>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</si>
  <si>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</si>
  <si>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</si>
  <si>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</si>
  <si>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</si>
  <si>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</si>
  <si>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</si>
  <si>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</si>
  <si>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</si>
  <si>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</si>
  <si>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</si>
  <si>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</si>
  <si>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</si>
  <si>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</si>
  <si>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</si>
  <si>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</si>
  <si>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</si>
  <si>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</si>
  <si>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</si>
  <si>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</si>
  <si>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</si>
  <si>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</si>
  <si>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</si>
  <si>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</si>
  <si>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</si>
  <si>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</si>
  <si>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</si>
  <si>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</si>
  <si>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</si>
  <si>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</si>
  <si>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</si>
  <si>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</si>
  <si>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</si>
  <si>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</si>
  <si>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</si>
  <si>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</si>
  <si>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</si>
  <si>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</si>
  <si>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</si>
  <si>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</si>
  <si>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</si>
  <si>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</si>
  <si>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</si>
  <si>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</si>
  <si>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</si>
  <si>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</si>
  <si>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</si>
  <si>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</si>
  <si>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</si>
  <si>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</si>
  <si>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</si>
  <si>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</si>
  <si>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</si>
  <si>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</si>
  <si>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</si>
  <si>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</si>
  <si>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</si>
  <si>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</si>
  <si>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</si>
  <si>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</si>
  <si>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</si>
  <si>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</si>
  <si>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</si>
  <si>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</si>
  <si>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</si>
  <si>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</si>
  <si>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</si>
  <si>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</si>
  <si>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</si>
  <si>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</si>
  <si>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</si>
  <si>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</si>
  <si>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</si>
  <si>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</si>
  <si>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</si>
  <si>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</si>
  <si>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</si>
  <si>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</si>
  <si>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</si>
  <si>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</si>
  <si>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</si>
  <si>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</si>
  <si>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</si>
  <si>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</si>
  <si>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</si>
  <si>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</si>
  <si>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</si>
  <si>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</si>
  <si>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</si>
  <si>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</si>
  <si>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</si>
  <si>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</si>
  <si>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</si>
  <si>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</si>
  <si>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</si>
  <si>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</si>
  <si>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</si>
  <si>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</si>
  <si>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</si>
  <si>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</si>
  <si>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</si>
  <si>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</si>
  <si>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</si>
  <si>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</si>
  <si>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</si>
  <si>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</si>
  <si>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</si>
  <si>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</si>
  <si>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</si>
  <si>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</si>
  <si>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</si>
  <si>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</si>
  <si>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</si>
  <si>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</si>
  <si>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</si>
  <si>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</si>
  <si>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</si>
  <si>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</si>
  <si>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</si>
  <si>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</si>
  <si>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</si>
  <si>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</si>
  <si>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</si>
  <si>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</si>
  <si>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</si>
  <si>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</si>
  <si>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</si>
  <si>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</si>
  <si>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</si>
  <si>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</si>
  <si>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</si>
  <si>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</si>
  <si>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</si>
  <si>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</si>
  <si>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</si>
  <si>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</si>
  <si>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</si>
  <si>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</si>
  <si>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</si>
  <si>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</si>
  <si>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</si>
  <si>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</si>
  <si>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</si>
  <si>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</si>
  <si>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</si>
  <si>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</si>
  <si>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</si>
  <si>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</si>
  <si>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</si>
  <si>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</si>
  <si>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</si>
  <si>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</si>
  <si>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</si>
  <si>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</si>
  <si>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</si>
  <si>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</si>
  <si>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</si>
  <si>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</si>
  <si>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</si>
  <si>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</si>
  <si>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</si>
  <si>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</si>
  <si>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</si>
  <si>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</si>
  <si>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</si>
  <si>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</si>
  <si>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</si>
  <si>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</si>
  <si>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</si>
  <si>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</si>
  <si>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</si>
  <si>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</si>
  <si>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</si>
  <si>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</si>
  <si>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</si>
  <si>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</si>
  <si>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</si>
  <si>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</si>
  <si>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</si>
  <si>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</si>
  <si>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</si>
  <si>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</si>
  <si>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</si>
  <si>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</si>
  <si>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</si>
  <si>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</si>
  <si>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</si>
  <si>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</si>
  <si>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</si>
  <si>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</si>
  <si>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</si>
  <si>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</si>
  <si>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</si>
  <si>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</si>
  <si>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</si>
  <si>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</si>
  <si>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</si>
  <si>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</si>
  <si>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</si>
  <si>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</si>
  <si>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</si>
  <si>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</si>
  <si>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</si>
  <si>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</si>
  <si>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</si>
  <si>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</si>
  <si>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</si>
  <si>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</si>
  <si>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</si>
  <si>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</si>
  <si>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</si>
  <si>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</si>
  <si>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</si>
  <si>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</si>
  <si>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</si>
  <si>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</si>
  <si>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</si>
  <si>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</si>
  <si>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</si>
  <si>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</si>
  <si>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</si>
  <si>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</si>
  <si>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</si>
  <si>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</si>
  <si>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</si>
  <si>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</si>
  <si>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</si>
  <si>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</si>
  <si>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</si>
  <si>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</si>
  <si>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</si>
  <si>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</si>
  <si>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</si>
  <si>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</si>
  <si>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</si>
  <si>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</si>
  <si>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</si>
  <si>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</si>
  <si>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</si>
  <si>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</si>
  <si>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</si>
  <si>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</si>
  <si>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</si>
  <si>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</si>
  <si>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</si>
  <si>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</si>
  <si>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</si>
  <si>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</si>
  <si>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</si>
  <si>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</si>
  <si>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</si>
  <si>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</si>
  <si>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</si>
  <si>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</si>
  <si>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</si>
  <si>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</si>
  <si>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</si>
  <si>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</si>
  <si>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</si>
  <si>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</si>
  <si>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</si>
  <si>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</si>
  <si>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</si>
  <si>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</si>
  <si>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</si>
  <si>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</si>
  <si>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</si>
  <si>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</si>
  <si>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</si>
  <si>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</si>
  <si>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</si>
  <si>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</si>
  <si>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</si>
  <si>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</si>
  <si>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</si>
  <si>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</si>
  <si>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</si>
  <si>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</si>
  <si>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</si>
  <si>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</si>
  <si>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</si>
  <si>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</si>
  <si>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</si>
  <si>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</si>
  <si>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</si>
  <si>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</si>
  <si>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</si>
  <si>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</si>
  <si>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</si>
  <si>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</si>
  <si>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</si>
  <si>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</si>
  <si>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</si>
  <si>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</si>
  <si>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</si>
  <si>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</si>
  <si>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</si>
  <si>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</si>
  <si>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</si>
  <si>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</si>
  <si>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</si>
  <si>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</si>
  <si>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</si>
  <si>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</si>
  <si>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</si>
  <si>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</si>
  <si>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</si>
  <si>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</si>
  <si>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</si>
  <si>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</si>
  <si>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</si>
  <si>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</si>
  <si>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</si>
  <si>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</si>
  <si>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</si>
  <si>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</si>
  <si>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</si>
  <si>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</si>
  <si>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</si>
  <si>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</si>
  <si>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</si>
  <si>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</si>
  <si>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</si>
  <si>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</si>
  <si>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</si>
  <si>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</si>
  <si>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</si>
  <si>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</si>
  <si>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</si>
  <si>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</si>
  <si>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</si>
  <si>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</si>
  <si>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</si>
  <si>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</si>
  <si>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</si>
  <si>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</si>
  <si>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</si>
  <si>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</si>
  <si>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</si>
  <si>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</si>
  <si>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</si>
  <si>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</si>
  <si>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</si>
  <si>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</si>
  <si>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</si>
  <si>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</si>
  <si>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</si>
  <si>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</si>
  <si>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</si>
  <si>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</si>
  <si>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</si>
  <si>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</si>
  <si>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</si>
  <si>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</si>
  <si>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</si>
  <si>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</si>
  <si>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</si>
  <si>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</si>
  <si>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</si>
  <si>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</si>
  <si>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</si>
  <si>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</si>
  <si>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</si>
  <si>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</si>
  <si>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</si>
  <si>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</si>
  <si>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</si>
  <si>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</si>
  <si>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</si>
  <si>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</si>
  <si>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</si>
  <si>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</si>
  <si>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</si>
  <si>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</si>
  <si>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</si>
  <si>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</si>
  <si>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</si>
  <si>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</si>
  <si>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</si>
  <si>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</si>
  <si>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</si>
  <si>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</si>
  <si>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</si>
  <si>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</si>
  <si>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</si>
  <si>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</si>
  <si>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</si>
  <si>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</si>
  <si>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</si>
  <si>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</si>
  <si>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</si>
  <si>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</si>
  <si>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</si>
  <si>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</si>
  <si>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</si>
  <si>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</si>
  <si>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</si>
  <si>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</si>
  <si>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</si>
  <si>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</si>
  <si>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</si>
  <si>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</si>
  <si>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</si>
  <si>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</si>
  <si>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</si>
  <si>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</si>
  <si>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</si>
  <si>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</si>
  <si>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</si>
  <si>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</si>
  <si>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</si>
  <si>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</si>
  <si>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</si>
  <si>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</si>
  <si>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</si>
  <si>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</si>
  <si>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</si>
  <si>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</si>
  <si>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</si>
  <si>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</si>
  <si>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</si>
  <si>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</si>
  <si>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</si>
  <si>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</si>
  <si>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</si>
  <si>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</si>
  <si>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</si>
  <si>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</si>
  <si>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</si>
  <si>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</si>
  <si>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</si>
  <si>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</si>
  <si>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</si>
  <si>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</si>
  <si>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</si>
  <si>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</si>
  <si>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</si>
  <si>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</si>
  <si>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</si>
  <si>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</si>
  <si>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</si>
  <si>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</si>
  <si>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</si>
  <si>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</si>
  <si>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</si>
  <si>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</si>
  <si>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</si>
  <si>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</si>
  <si>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</si>
  <si>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</si>
  <si>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</si>
  <si>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</si>
  <si>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</si>
  <si>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</si>
  <si>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</si>
  <si>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</si>
  <si>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</si>
  <si>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</si>
  <si>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</si>
  <si>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</si>
  <si>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</si>
  <si>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</si>
  <si>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</si>
  <si>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</si>
  <si>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</si>
  <si>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</si>
  <si>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</si>
  <si>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</si>
  <si>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</si>
  <si>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</si>
  <si>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</si>
  <si>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</si>
  <si>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</si>
  <si>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</si>
  <si>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</si>
  <si>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</si>
  <si>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</si>
  <si>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</si>
  <si>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</si>
  <si>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</si>
  <si>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</si>
  <si>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</si>
  <si>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</si>
  <si>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</si>
  <si>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</si>
  <si>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</si>
  <si>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</si>
  <si>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</si>
  <si>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</si>
  <si>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</si>
  <si>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</si>
  <si>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</si>
  <si>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</si>
  <si>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</si>
  <si>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</si>
  <si>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</si>
  <si>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</si>
  <si>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</si>
  <si>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</si>
  <si>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</si>
  <si>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</si>
  <si>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</si>
  <si>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</si>
  <si>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</si>
  <si>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</si>
  <si>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</si>
  <si>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</si>
  <si>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</si>
  <si>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</si>
  <si>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</si>
  <si>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</si>
  <si>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</si>
  <si>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</si>
  <si>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</si>
  <si>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</si>
  <si>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</si>
  <si>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</si>
  <si>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</si>
  <si>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</si>
  <si>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</si>
  <si>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</si>
  <si>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</si>
  <si>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</si>
  <si>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</si>
  <si>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</si>
  <si>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</si>
  <si>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</si>
  <si>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</si>
  <si>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</si>
  <si>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</si>
  <si>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</si>
  <si>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</si>
  <si>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</si>
  <si>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</si>
  <si>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</si>
  <si>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</si>
  <si>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</si>
  <si>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</si>
  <si>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</si>
  <si>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</si>
  <si>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</si>
  <si>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</si>
  <si>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</si>
  <si>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</si>
  <si>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</si>
  <si>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</si>
  <si>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</si>
  <si>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</si>
  <si>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</si>
  <si>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</si>
  <si>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</si>
  <si>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</si>
  <si>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</si>
  <si>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</si>
  <si>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</si>
  <si>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</si>
  <si>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</si>
  <si>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</si>
  <si>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</si>
  <si>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</si>
  <si>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</si>
  <si>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</si>
  <si>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</si>
  <si>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</si>
  <si>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</si>
  <si>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</si>
  <si>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</si>
  <si>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</si>
  <si>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</si>
  <si>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</si>
  <si>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</si>
  <si>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</si>
  <si>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</si>
  <si>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</si>
  <si>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</si>
  <si>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</si>
  <si>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</si>
  <si>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</si>
  <si>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</si>
  <si>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</si>
  <si>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</si>
  <si>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</si>
  <si>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</si>
  <si>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</si>
  <si>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</si>
  <si>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</si>
  <si>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</si>
  <si>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</si>
  <si>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</si>
  <si>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</si>
  <si>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</si>
  <si>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</si>
  <si>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</si>
  <si>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</si>
  <si>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</si>
  <si>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</si>
  <si>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</si>
  <si>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</si>
  <si>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</si>
  <si>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</si>
  <si>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</si>
  <si>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</si>
  <si>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</si>
  <si>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</si>
  <si>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</si>
  <si>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</si>
  <si>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</si>
  <si>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</si>
  <si>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</si>
  <si>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</si>
  <si>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</si>
  <si>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</si>
  <si>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</si>
  <si>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</si>
  <si>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</si>
  <si>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</si>
  <si>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</si>
  <si>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</si>
  <si>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</si>
  <si>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</si>
  <si>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</si>
  <si>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</si>
  <si>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</si>
  <si>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</si>
  <si>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</si>
  <si>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</si>
  <si>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</si>
  <si>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</si>
  <si>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</si>
  <si>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</si>
  <si>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</si>
  <si>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</si>
  <si>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</si>
  <si>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</si>
  <si>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</si>
  <si>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</si>
  <si>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</si>
  <si>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</si>
  <si>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</si>
  <si>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</si>
  <si>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</si>
  <si>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</si>
  <si>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</si>
  <si>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</si>
  <si>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</si>
  <si>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</si>
  <si>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</si>
  <si>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</si>
  <si>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</si>
  <si>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</si>
  <si>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</si>
  <si>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</si>
  <si>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</si>
  <si>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</si>
  <si>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</si>
  <si>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</si>
  <si>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</si>
  <si>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</si>
  <si>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</si>
  <si>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</si>
  <si>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</si>
  <si>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</si>
  <si>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</si>
  <si>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</si>
  <si>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</si>
  <si>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</si>
  <si>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</si>
  <si>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</si>
  <si>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</si>
  <si>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</si>
  <si>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</si>
  <si>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</si>
  <si>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</si>
  <si>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</si>
  <si>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</si>
  <si>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</si>
  <si>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</si>
  <si>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</si>
  <si>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</si>
  <si>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</si>
  <si>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</si>
  <si>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</si>
  <si>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</si>
  <si>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</si>
  <si>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</si>
  <si>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</si>
  <si>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</si>
  <si>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</si>
  <si>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</si>
  <si>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</si>
  <si>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</si>
  <si>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</si>
  <si>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</si>
  <si>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</si>
  <si>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</si>
  <si>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</si>
  <si>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</si>
  <si>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</si>
  <si>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</si>
  <si>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</si>
  <si>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</si>
  <si>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</si>
  <si>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</si>
  <si>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</si>
  <si>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</si>
  <si>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</si>
  <si>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</si>
  <si>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</si>
  <si>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</si>
  <si>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</si>
  <si>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</si>
  <si>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</si>
  <si>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</si>
  <si>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</si>
  <si>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</si>
  <si>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</si>
  <si>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</si>
  <si>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</si>
  <si>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</si>
  <si>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</si>
  <si>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</si>
  <si>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</si>
  <si>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</si>
  <si>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</si>
  <si>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</si>
  <si>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</si>
  <si>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</si>
  <si>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</si>
  <si>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</si>
  <si>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</si>
  <si>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</si>
  <si>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</si>
  <si>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</si>
  <si>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</si>
  <si>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</si>
  <si>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</si>
  <si>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</si>
  <si>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</si>
  <si>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</si>
  <si>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</si>
  <si>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</si>
  <si>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</si>
  <si>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</si>
  <si>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</si>
  <si>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</si>
  <si>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</si>
  <si>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</si>
  <si>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</si>
  <si>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</si>
  <si>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</si>
  <si>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</si>
  <si>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</si>
  <si>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</si>
  <si>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</si>
  <si>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</si>
  <si>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</si>
  <si>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</si>
  <si>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</si>
  <si>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</si>
  <si>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</si>
  <si>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</si>
  <si>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</si>
  <si>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</si>
  <si>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</si>
  <si>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</si>
  <si>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</si>
  <si>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</si>
  <si>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</si>
  <si>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</si>
  <si>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</si>
  <si>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</si>
  <si>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</si>
  <si>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</si>
  <si>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</si>
  <si>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</si>
  <si>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</si>
  <si>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</si>
  <si>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</si>
  <si>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</si>
  <si>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</si>
  <si>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</si>
  <si>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</si>
  <si>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</si>
  <si>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</si>
  <si>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</si>
  <si>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</si>
  <si>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</si>
  <si>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</si>
  <si>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</si>
  <si>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</si>
  <si>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</si>
  <si>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</si>
  <si>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</si>
  <si>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</si>
  <si>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</si>
  <si>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</si>
  <si>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</si>
  <si>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</si>
  <si>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</si>
  <si>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</si>
  <si>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</si>
  <si>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</si>
  <si>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</si>
  <si>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</si>
  <si>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</si>
  <si>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</si>
  <si>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</si>
  <si>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</si>
  <si>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</si>
  <si>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</si>
  <si>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</si>
  <si>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</si>
  <si>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</si>
  <si>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</si>
  <si>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</si>
  <si>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</si>
  <si>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</si>
  <si>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</si>
  <si>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</si>
  <si>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</si>
  <si>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</si>
  <si>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</si>
  <si>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</si>
  <si>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</si>
  <si>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</si>
  <si>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</si>
  <si>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</si>
  <si>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</si>
  <si>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</si>
  <si>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</si>
  <si>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</si>
  <si>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</si>
  <si>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</si>
  <si>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</si>
  <si>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</si>
  <si>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</si>
  <si>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</si>
  <si>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</si>
  <si>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</si>
  <si>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</si>
  <si>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</si>
  <si>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</si>
  <si>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</si>
  <si>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</si>
  <si>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</si>
  <si>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</si>
  <si>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</si>
  <si>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</si>
  <si>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</si>
  <si>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</si>
  <si>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</si>
  <si>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</si>
  <si>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</si>
  <si>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</si>
  <si>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</si>
  <si>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</si>
  <si>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</si>
  <si>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</si>
  <si>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</si>
  <si>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</si>
  <si>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</si>
  <si>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</si>
  <si>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</si>
  <si>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</si>
  <si>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</si>
  <si>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</si>
  <si>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</si>
  <si>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</si>
  <si>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</si>
  <si>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</si>
  <si>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</si>
  <si>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</si>
  <si>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</si>
  <si>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</si>
  <si>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</si>
  <si>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</si>
  <si>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</si>
  <si>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</si>
  <si>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</si>
  <si>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</si>
  <si>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</si>
  <si>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</si>
  <si>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</si>
  <si>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</si>
  <si>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</si>
  <si>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</si>
  <si>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</si>
  <si>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</si>
  <si>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</si>
  <si>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</si>
  <si>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</si>
  <si>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</si>
  <si>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</si>
  <si>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</si>
  <si>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</si>
  <si>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</si>
  <si>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</si>
  <si>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</si>
  <si>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</si>
  <si>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</si>
  <si>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</si>
  <si>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</si>
  <si>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</si>
  <si>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</si>
  <si>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</si>
  <si>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</si>
  <si>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</si>
  <si>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</si>
  <si>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</si>
  <si>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</si>
  <si>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</si>
  <si>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</si>
  <si>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</si>
  <si>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</si>
  <si>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</si>
  <si>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</si>
  <si>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</si>
  <si>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</si>
  <si>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</si>
  <si>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</si>
  <si>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</si>
  <si>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</si>
  <si>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</si>
  <si>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</si>
  <si>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</si>
  <si>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</si>
  <si>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</si>
  <si>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</si>
  <si>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</si>
  <si>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</si>
  <si>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</si>
  <si>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</si>
  <si>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</si>
  <si>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</si>
  <si>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</si>
  <si>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</si>
  <si>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</si>
  <si>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</si>
  <si>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</si>
  <si>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</si>
  <si>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</si>
  <si>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</si>
  <si>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</si>
  <si>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</si>
  <si>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</si>
  <si>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</si>
  <si>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</si>
  <si>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</si>
  <si>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</si>
  <si>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</si>
  <si>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</si>
  <si>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</si>
  <si>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</si>
  <si>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</si>
  <si>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</si>
  <si>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</si>
  <si>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</si>
  <si>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</si>
  <si>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</si>
  <si>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</si>
  <si>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</si>
  <si>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</si>
  <si>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</si>
  <si>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</si>
  <si>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</si>
  <si>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</si>
  <si>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</si>
  <si>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</si>
  <si>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</si>
  <si>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</si>
  <si>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</si>
  <si>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</si>
  <si>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</si>
  <si>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</si>
  <si>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</si>
  <si>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</si>
  <si>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</si>
  <si>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</si>
  <si>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</si>
  <si>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</si>
  <si>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</si>
  <si>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</si>
  <si>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</si>
  <si>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</si>
  <si>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</si>
  <si>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</si>
  <si>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</si>
  <si>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</si>
  <si>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</si>
  <si>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</si>
  <si>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</si>
  <si>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</si>
  <si>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</si>
  <si>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</si>
  <si>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</si>
  <si>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</si>
  <si>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</si>
  <si>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</si>
  <si>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</si>
  <si>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</si>
  <si>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</si>
  <si>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</si>
  <si>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</si>
  <si>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</si>
  <si>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</si>
  <si>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</si>
  <si>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</si>
  <si>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</si>
  <si>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</si>
  <si>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</si>
  <si>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</si>
  <si>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</si>
  <si>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</si>
  <si>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</si>
  <si>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</si>
  <si>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</si>
  <si>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</si>
  <si>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</si>
  <si>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</si>
  <si>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</si>
  <si>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</si>
  <si>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</si>
  <si>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</si>
  <si>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</si>
  <si>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</si>
  <si>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</si>
  <si>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</si>
  <si>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</si>
  <si>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</si>
  <si>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</si>
  <si>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</si>
  <si>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</si>
  <si>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</si>
  <si>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</si>
  <si>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</si>
  <si>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</si>
  <si>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</si>
  <si>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</si>
  <si>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</si>
  <si>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</si>
  <si>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</si>
  <si>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</si>
  <si>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</si>
  <si>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</si>
  <si>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</si>
  <si>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</si>
  <si>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</si>
  <si>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</si>
  <si>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</si>
  <si>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</si>
  <si>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</si>
  <si>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</si>
  <si>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</si>
  <si>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</si>
  <si>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</si>
  <si>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</si>
  <si>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</si>
  <si>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</si>
  <si>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</si>
  <si>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</si>
  <si>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</si>
  <si>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</si>
  <si>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</si>
  <si>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</si>
  <si>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</si>
  <si>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</si>
  <si>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</si>
  <si>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</si>
  <si>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</si>
  <si>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</si>
  <si>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</si>
  <si>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</si>
  <si>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</si>
  <si>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</si>
  <si>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</si>
  <si>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</si>
  <si>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</si>
  <si>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</si>
  <si>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</si>
  <si>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</si>
  <si>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</si>
  <si>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</si>
  <si>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</si>
  <si>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</si>
  <si>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</si>
  <si>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</si>
  <si>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</si>
  <si>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</si>
  <si>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</si>
  <si>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</si>
  <si>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</si>
  <si>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</si>
  <si>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</si>
  <si>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</si>
  <si>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</si>
  <si>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</si>
  <si>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</si>
  <si>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</si>
  <si>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</si>
  <si>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BLANCA, GUANAJUATO</t>
  </si>
  <si>
    <t>Al 31 de diciembre de 2019 y al 30 de marzo de 2020 (b)</t>
  </si>
  <si>
    <t>Del 1 de enero al 30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</si>
</sst>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52" t="s">
        <v>829</v>
      </c>
      <c r="B1" s="153"/>
      <c r="C1" s="153"/>
      <c r="D1" s="153"/>
      <c r="E1" s="154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5" t="s">
        <v>3302</v>
      </c>
      <c r="D3" s="155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70" zoomScaleNormal="70" workbookViewId="0">
      <selection activeCell="C75" sqref="C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6" t="str">
        <f>ENTE_PUBLICO_A</f>
        <v>MUNICIPIO DE TIERRA BLANCA, GUANAJUATO, Gobierno del Estado de Guanajuato (a)</v>
      </c>
      <c r="B2" s="157"/>
      <c r="C2" s="157"/>
      <c r="D2" s="158"/>
    </row>
    <row r="3" spans="1:11" ht="14.25" x14ac:dyDescent="0.45">
      <c r="A3" s="159" t="s">
        <v>166</v>
      </c>
      <c r="B3" s="160"/>
      <c r="C3" s="160"/>
      <c r="D3" s="161"/>
    </row>
    <row r="4" spans="1:11" ht="14.25" x14ac:dyDescent="0.45">
      <c r="A4" s="162" t="str">
        <f>TRIMESTRE</f>
        <v>Del 1 de enero al 30 de marzo de 2020 (b)</v>
      </c>
      <c r="B4" s="163"/>
      <c r="C4" s="163"/>
      <c r="D4" s="164"/>
    </row>
    <row r="5" spans="1:11" ht="14.25" x14ac:dyDescent="0.45">
      <c r="A5" s="165" t="s">
        <v>118</v>
      </c>
      <c r="B5" s="166"/>
      <c r="C5" s="166"/>
      <c r="D5" s="167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92989488</v>
      </c>
      <c r="C8" s="40">
        <f t="shared" ref="C8:D8" si="0">SUM(C9:C11)</f>
        <v>21894031.310000002</v>
      </c>
      <c r="D8" s="40">
        <f t="shared" si="0"/>
        <v>21894031.310000002</v>
      </c>
    </row>
    <row r="9" spans="1:11" x14ac:dyDescent="0.25">
      <c r="A9" s="53" t="s">
        <v>169</v>
      </c>
      <c r="B9" s="195">
        <v>54389488</v>
      </c>
      <c r="C9" s="195">
        <v>14550731.310000001</v>
      </c>
      <c r="D9" s="195">
        <v>14550731.310000001</v>
      </c>
    </row>
    <row r="10" spans="1:11" x14ac:dyDescent="0.25">
      <c r="A10" s="53" t="s">
        <v>170</v>
      </c>
      <c r="B10" s="195">
        <v>38600000</v>
      </c>
      <c r="C10" s="195">
        <v>7343300</v>
      </c>
      <c r="D10" s="195">
        <v>7343300</v>
      </c>
    </row>
    <row r="11" spans="1:11" ht="14.25" x14ac:dyDescent="0.4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94130488</v>
      </c>
      <c r="C13" s="40">
        <f t="shared" ref="C13:D13" si="1">C14+C15</f>
        <v>32048019.719999999</v>
      </c>
      <c r="D13" s="40">
        <f t="shared" si="1"/>
        <v>32048019.719999999</v>
      </c>
    </row>
    <row r="14" spans="1:11" x14ac:dyDescent="0.25">
      <c r="A14" s="53" t="s">
        <v>172</v>
      </c>
      <c r="B14" s="195">
        <v>55530488</v>
      </c>
      <c r="C14" s="195">
        <v>11097835.9</v>
      </c>
      <c r="D14" s="195">
        <v>11097835.9</v>
      </c>
    </row>
    <row r="15" spans="1:11" x14ac:dyDescent="0.25">
      <c r="A15" s="53" t="s">
        <v>173</v>
      </c>
      <c r="B15" s="195">
        <v>38600000</v>
      </c>
      <c r="C15" s="195">
        <v>20950183.82</v>
      </c>
      <c r="D15" s="195">
        <v>20950183.82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-1141000</v>
      </c>
      <c r="C21" s="40">
        <f t="shared" ref="C21:D21" si="3">C8-C13+C17</f>
        <v>-10153988.409999996</v>
      </c>
      <c r="D21" s="40">
        <f t="shared" si="3"/>
        <v>-10153988.409999996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-1141000</v>
      </c>
      <c r="C23" s="40">
        <f t="shared" ref="C23:D23" si="4">C21-C11</f>
        <v>-10153988.409999996</v>
      </c>
      <c r="D23" s="40">
        <f t="shared" si="4"/>
        <v>-10153988.409999996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-1141000</v>
      </c>
      <c r="C25" s="40">
        <f t="shared" ref="C25" si="5">C23-C17</f>
        <v>-10153988.409999996</v>
      </c>
      <c r="D25" s="40">
        <f>D23-D17</f>
        <v>-10153988.409999996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-1141000</v>
      </c>
      <c r="C33" s="61">
        <f t="shared" ref="C33:D33" si="7">C25+C29</f>
        <v>-10153988.409999996</v>
      </c>
      <c r="D33" s="61">
        <f t="shared" si="7"/>
        <v>-10153988.409999996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3000000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196">
        <v>3000000</v>
      </c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-3000000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54389488</v>
      </c>
      <c r="C48" s="124">
        <f>C9</f>
        <v>14550731.310000001</v>
      </c>
      <c r="D48" s="124">
        <f t="shared" ref="D48" si="11">D9</f>
        <v>14550731.310000001</v>
      </c>
    </row>
    <row r="49" spans="1:4" x14ac:dyDescent="0.25">
      <c r="A49" s="127" t="s">
        <v>199</v>
      </c>
      <c r="B49" s="61">
        <f>B50-B51</f>
        <v>-3000000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196">
        <v>3000000</v>
      </c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55530488</v>
      </c>
      <c r="C53" s="60">
        <f t="shared" ref="C53:D53" si="13">C14</f>
        <v>11097835.9</v>
      </c>
      <c r="D53" s="60">
        <f t="shared" si="13"/>
        <v>11097835.9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-4141000</v>
      </c>
      <c r="C57" s="61">
        <f>C48+C49-C53+C55</f>
        <v>3452895.41</v>
      </c>
      <c r="D57" s="61">
        <f t="shared" ref="D57" si="15">D48+D49-D53+D55</f>
        <v>3452895.41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-1141000</v>
      </c>
      <c r="C59" s="61">
        <f t="shared" ref="C59:D59" si="16">C57-C49</f>
        <v>3452895.41</v>
      </c>
      <c r="D59" s="61">
        <f t="shared" si="16"/>
        <v>3452895.41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38600000</v>
      </c>
      <c r="C63" s="122">
        <f t="shared" ref="C63:D63" si="17">C10</f>
        <v>7343300</v>
      </c>
      <c r="D63" s="122">
        <f t="shared" si="17"/>
        <v>7343300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38600000</v>
      </c>
      <c r="C68" s="23">
        <f t="shared" ref="C68:D68" si="19">C15</f>
        <v>20950183.82</v>
      </c>
      <c r="D68" s="23">
        <f t="shared" si="19"/>
        <v>20950183.82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-13606883.82</v>
      </c>
      <c r="D72" s="40">
        <f t="shared" ref="D72" si="21">D63+D64-D68+D70</f>
        <v>-13606883.82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-13606883.82</v>
      </c>
      <c r="D74" s="40">
        <f t="shared" ref="D74" si="22">D72-D64</f>
        <v>-13606883.82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92989488</v>
      </c>
      <c r="Q2" s="18">
        <f>'Formato 4'!C8</f>
        <v>21894031.310000002</v>
      </c>
      <c r="R2" s="18">
        <f>'Formato 4'!D8</f>
        <v>21894031.310000002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54389488</v>
      </c>
      <c r="Q3" s="18">
        <f>'Formato 4'!C9</f>
        <v>14550731.310000001</v>
      </c>
      <c r="R3" s="18">
        <f>'Formato 4'!D9</f>
        <v>14550731.310000001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38600000</v>
      </c>
      <c r="Q4" s="18">
        <f>'Formato 4'!C10</f>
        <v>7343300</v>
      </c>
      <c r="R4" s="18">
        <f>'Formato 4'!D10</f>
        <v>7343300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94130488</v>
      </c>
      <c r="Q6" s="18">
        <f>'Formato 4'!C13</f>
        <v>32048019.719999999</v>
      </c>
      <c r="R6" s="18">
        <f>'Formato 4'!D13</f>
        <v>32048019.719999999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55530488</v>
      </c>
      <c r="Q7" s="18">
        <f>'Formato 4'!C14</f>
        <v>11097835.9</v>
      </c>
      <c r="R7" s="18">
        <f>'Formato 4'!D14</f>
        <v>11097835.9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38600000</v>
      </c>
      <c r="Q8" s="18">
        <f>'Formato 4'!C15</f>
        <v>20950183.82</v>
      </c>
      <c r="R8" s="18">
        <f>'Formato 4'!D15</f>
        <v>20950183.82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-1141000</v>
      </c>
      <c r="Q12" s="18">
        <f>'Formato 4'!C21</f>
        <v>-10153988.409999996</v>
      </c>
      <c r="R12" s="18">
        <f>'Formato 4'!D21</f>
        <v>-10153988.409999996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-1141000</v>
      </c>
      <c r="Q13" s="18">
        <f>'Formato 4'!C23</f>
        <v>-10153988.409999996</v>
      </c>
      <c r="R13" s="18">
        <f>'Formato 4'!D23</f>
        <v>-10153988.409999996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-1141000</v>
      </c>
      <c r="Q14" s="18">
        <f>'Formato 4'!C25</f>
        <v>-10153988.409999996</v>
      </c>
      <c r="R14" s="18">
        <f>'Formato 4'!D25</f>
        <v>-10153988.409999996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-1141000</v>
      </c>
      <c r="Q18">
        <f>'Formato 4'!C33</f>
        <v>-10153988.409999996</v>
      </c>
      <c r="R18">
        <f>'Formato 4'!D33</f>
        <v>-10153988.409999996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3000000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3000000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-3000000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54389488</v>
      </c>
      <c r="Q26">
        <f>'Formato 4'!C48</f>
        <v>14550731.310000001</v>
      </c>
      <c r="R26">
        <f>'Formato 4'!D48</f>
        <v>14550731.310000001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-3000000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3000000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55530488</v>
      </c>
      <c r="Q30">
        <f>'Formato 4'!C53</f>
        <v>11097835.9</v>
      </c>
      <c r="R30">
        <f>'Formato 4'!D53</f>
        <v>11097835.9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38600000</v>
      </c>
      <c r="Q32">
        <f>'Formato 4'!C63</f>
        <v>7343300</v>
      </c>
      <c r="R32">
        <f>'Formato 4'!D63</f>
        <v>7343300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38600000</v>
      </c>
      <c r="Q36">
        <f>'Formato 4'!C68</f>
        <v>20950183.82</v>
      </c>
      <c r="R36">
        <f>'Formato 4'!D68</f>
        <v>20950183.82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-13606883.82</v>
      </c>
      <c r="R38">
        <f>'Formato 4'!D72</f>
        <v>-13606883.82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-13606883.82</v>
      </c>
      <c r="R39">
        <f>'Formato 4'!D74</f>
        <v>-13606883.82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6" zoomScale="80" zoomScaleNormal="80" workbookViewId="0">
      <selection activeCell="E69" sqref="E69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4" t="s">
        <v>206</v>
      </c>
      <c r="B1" s="174"/>
      <c r="C1" s="174"/>
      <c r="D1" s="174"/>
      <c r="E1" s="174"/>
      <c r="F1" s="174"/>
      <c r="G1" s="174"/>
    </row>
    <row r="2" spans="1:8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8"/>
    </row>
    <row r="3" spans="1:8" x14ac:dyDescent="0.25">
      <c r="A3" s="159" t="s">
        <v>207</v>
      </c>
      <c r="B3" s="160"/>
      <c r="C3" s="160"/>
      <c r="D3" s="160"/>
      <c r="E3" s="160"/>
      <c r="F3" s="160"/>
      <c r="G3" s="161"/>
    </row>
    <row r="4" spans="1:8" ht="14.25" x14ac:dyDescent="0.45">
      <c r="A4" s="162" t="str">
        <f>TRIMESTRE</f>
        <v>Del 1 de enero al 30 de marzo de 2020 (b)</v>
      </c>
      <c r="B4" s="163"/>
      <c r="C4" s="163"/>
      <c r="D4" s="163"/>
      <c r="E4" s="163"/>
      <c r="F4" s="163"/>
      <c r="G4" s="164"/>
    </row>
    <row r="5" spans="1:8" ht="14.25" x14ac:dyDescent="0.45">
      <c r="A5" s="165" t="s">
        <v>118</v>
      </c>
      <c r="B5" s="166"/>
      <c r="C5" s="166"/>
      <c r="D5" s="166"/>
      <c r="E5" s="166"/>
      <c r="F5" s="166"/>
      <c r="G5" s="167"/>
    </row>
    <row r="6" spans="1:8" x14ac:dyDescent="0.25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30" x14ac:dyDescent="0.25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96">
        <v>1184608.8</v>
      </c>
      <c r="C9" s="196">
        <v>0</v>
      </c>
      <c r="D9" s="197">
        <f>B9+C9</f>
        <v>1184608.8</v>
      </c>
      <c r="E9" s="196">
        <v>676388.02</v>
      </c>
      <c r="F9" s="196">
        <v>676388.02</v>
      </c>
      <c r="G9" s="60">
        <f>F9-B9</f>
        <v>-508220.78</v>
      </c>
      <c r="H9" s="8"/>
    </row>
    <row r="10" spans="1:8" x14ac:dyDescent="0.25">
      <c r="A10" s="53" t="s">
        <v>217</v>
      </c>
      <c r="B10" s="196">
        <v>0</v>
      </c>
      <c r="C10" s="196">
        <v>0</v>
      </c>
      <c r="D10" s="197">
        <f t="shared" ref="D10:D15" si="0">B10+C10</f>
        <v>0</v>
      </c>
      <c r="E10" s="196">
        <v>0</v>
      </c>
      <c r="F10" s="196">
        <v>0</v>
      </c>
      <c r="G10" s="60">
        <f t="shared" ref="G10:G15" si="1">F10-B10</f>
        <v>0</v>
      </c>
    </row>
    <row r="11" spans="1:8" x14ac:dyDescent="0.25">
      <c r="A11" s="53" t="s">
        <v>218</v>
      </c>
      <c r="B11" s="196">
        <v>0</v>
      </c>
      <c r="C11" s="196">
        <v>0</v>
      </c>
      <c r="D11" s="197">
        <f t="shared" si="0"/>
        <v>0</v>
      </c>
      <c r="E11" s="196">
        <v>0</v>
      </c>
      <c r="F11" s="196">
        <v>0</v>
      </c>
      <c r="G11" s="60">
        <f t="shared" si="1"/>
        <v>0</v>
      </c>
    </row>
    <row r="12" spans="1:8" x14ac:dyDescent="0.25">
      <c r="A12" s="53" t="s">
        <v>219</v>
      </c>
      <c r="B12" s="196">
        <v>1925116</v>
      </c>
      <c r="C12" s="196">
        <v>-30000</v>
      </c>
      <c r="D12" s="197">
        <f t="shared" si="0"/>
        <v>1895116</v>
      </c>
      <c r="E12" s="196">
        <v>621211.73</v>
      </c>
      <c r="F12" s="196">
        <v>621211.73</v>
      </c>
      <c r="G12" s="60">
        <f t="shared" si="1"/>
        <v>-1303904.27</v>
      </c>
    </row>
    <row r="13" spans="1:8" x14ac:dyDescent="0.25">
      <c r="A13" s="53" t="s">
        <v>220</v>
      </c>
      <c r="B13" s="196">
        <v>56247.199999999997</v>
      </c>
      <c r="C13" s="196">
        <v>30000</v>
      </c>
      <c r="D13" s="197">
        <f t="shared" si="0"/>
        <v>86247.2</v>
      </c>
      <c r="E13" s="196">
        <v>58040.84</v>
      </c>
      <c r="F13" s="196">
        <v>58040.84</v>
      </c>
      <c r="G13" s="60">
        <f t="shared" si="1"/>
        <v>1793.6399999999994</v>
      </c>
    </row>
    <row r="14" spans="1:8" x14ac:dyDescent="0.25">
      <c r="A14" s="53" t="s">
        <v>221</v>
      </c>
      <c r="B14" s="196">
        <v>242516</v>
      </c>
      <c r="C14" s="196">
        <v>0</v>
      </c>
      <c r="D14" s="197">
        <f t="shared" si="0"/>
        <v>242516</v>
      </c>
      <c r="E14" s="196">
        <v>53799.98</v>
      </c>
      <c r="F14" s="196">
        <v>53799.98</v>
      </c>
      <c r="G14" s="60">
        <f t="shared" si="1"/>
        <v>-188716.02</v>
      </c>
    </row>
    <row r="15" spans="1:8" x14ac:dyDescent="0.25">
      <c r="A15" s="53" t="s">
        <v>222</v>
      </c>
      <c r="B15" s="196">
        <v>0</v>
      </c>
      <c r="C15" s="196">
        <v>0</v>
      </c>
      <c r="D15" s="197">
        <f t="shared" si="0"/>
        <v>0</v>
      </c>
      <c r="E15" s="196">
        <v>0</v>
      </c>
      <c r="F15" s="196">
        <v>0</v>
      </c>
      <c r="G15" s="60">
        <f t="shared" si="1"/>
        <v>0</v>
      </c>
    </row>
    <row r="16" spans="1:8" ht="14.25" x14ac:dyDescent="0.45">
      <c r="A16" s="10" t="s">
        <v>275</v>
      </c>
      <c r="B16" s="60">
        <f>SUM(B17:B27)</f>
        <v>50981000</v>
      </c>
      <c r="C16" s="60">
        <f t="shared" ref="C16:F16" si="2">SUM(C17:C27)</f>
        <v>-1000</v>
      </c>
      <c r="D16" s="60">
        <f t="shared" si="2"/>
        <v>50980000</v>
      </c>
      <c r="E16" s="60">
        <f t="shared" si="2"/>
        <v>13141290.74</v>
      </c>
      <c r="F16" s="60">
        <f t="shared" si="2"/>
        <v>13141290.74</v>
      </c>
      <c r="G16" s="60">
        <f>SUM(G17:G27)</f>
        <v>-37839709.259999998</v>
      </c>
    </row>
    <row r="17" spans="1:7" x14ac:dyDescent="0.25">
      <c r="A17" s="63" t="s">
        <v>223</v>
      </c>
      <c r="B17" s="196">
        <v>50981000</v>
      </c>
      <c r="C17" s="196">
        <v>-1000</v>
      </c>
      <c r="D17" s="197">
        <f t="shared" ref="D17:D27" si="3">B17+C17</f>
        <v>50980000</v>
      </c>
      <c r="E17" s="196">
        <v>13141290.74</v>
      </c>
      <c r="F17" s="196">
        <v>13141290.74</v>
      </c>
      <c r="G17" s="60">
        <f>F17-B17</f>
        <v>-37839709.259999998</v>
      </c>
    </row>
    <row r="18" spans="1:7" x14ac:dyDescent="0.25">
      <c r="A18" s="63" t="s">
        <v>224</v>
      </c>
      <c r="B18" s="197"/>
      <c r="C18" s="197"/>
      <c r="D18" s="197">
        <f t="shared" si="3"/>
        <v>0</v>
      </c>
      <c r="E18" s="197"/>
      <c r="F18" s="197"/>
      <c r="G18" s="60">
        <f t="shared" ref="G18:G27" si="4">F18-B18</f>
        <v>0</v>
      </c>
    </row>
    <row r="19" spans="1:7" x14ac:dyDescent="0.25">
      <c r="A19" s="63" t="s">
        <v>225</v>
      </c>
      <c r="B19" s="197"/>
      <c r="C19" s="197"/>
      <c r="D19" s="197">
        <f t="shared" si="3"/>
        <v>0</v>
      </c>
      <c r="E19" s="197"/>
      <c r="F19" s="197"/>
      <c r="G19" s="60">
        <f t="shared" si="4"/>
        <v>0</v>
      </c>
    </row>
    <row r="20" spans="1:7" x14ac:dyDescent="0.25">
      <c r="A20" s="63" t="s">
        <v>226</v>
      </c>
      <c r="B20" s="197"/>
      <c r="C20" s="197"/>
      <c r="D20" s="197">
        <f t="shared" si="3"/>
        <v>0</v>
      </c>
      <c r="E20" s="197"/>
      <c r="F20" s="197"/>
      <c r="G20" s="60">
        <f t="shared" si="4"/>
        <v>0</v>
      </c>
    </row>
    <row r="21" spans="1:7" x14ac:dyDescent="0.25">
      <c r="A21" s="63" t="s">
        <v>227</v>
      </c>
      <c r="B21" s="197"/>
      <c r="C21" s="197"/>
      <c r="D21" s="197">
        <f t="shared" si="3"/>
        <v>0</v>
      </c>
      <c r="E21" s="197"/>
      <c r="F21" s="197"/>
      <c r="G21" s="60">
        <f t="shared" si="4"/>
        <v>0</v>
      </c>
    </row>
    <row r="22" spans="1:7" x14ac:dyDescent="0.25">
      <c r="A22" s="63" t="s">
        <v>228</v>
      </c>
      <c r="B22" s="197"/>
      <c r="C22" s="197"/>
      <c r="D22" s="197">
        <f t="shared" si="3"/>
        <v>0</v>
      </c>
      <c r="E22" s="197"/>
      <c r="F22" s="197"/>
      <c r="G22" s="60">
        <f t="shared" si="4"/>
        <v>0</v>
      </c>
    </row>
    <row r="23" spans="1:7" x14ac:dyDescent="0.25">
      <c r="A23" s="63" t="s">
        <v>229</v>
      </c>
      <c r="B23" s="197"/>
      <c r="C23" s="197"/>
      <c r="D23" s="197">
        <f t="shared" si="3"/>
        <v>0</v>
      </c>
      <c r="E23" s="197"/>
      <c r="F23" s="197"/>
      <c r="G23" s="60">
        <f t="shared" si="4"/>
        <v>0</v>
      </c>
    </row>
    <row r="24" spans="1:7" x14ac:dyDescent="0.25">
      <c r="A24" s="63" t="s">
        <v>230</v>
      </c>
      <c r="B24" s="197"/>
      <c r="C24" s="197"/>
      <c r="D24" s="197">
        <f t="shared" si="3"/>
        <v>0</v>
      </c>
      <c r="E24" s="197"/>
      <c r="F24" s="197"/>
      <c r="G24" s="60">
        <f t="shared" si="4"/>
        <v>0</v>
      </c>
    </row>
    <row r="25" spans="1:7" x14ac:dyDescent="0.25">
      <c r="A25" s="63" t="s">
        <v>231</v>
      </c>
      <c r="B25" s="197"/>
      <c r="C25" s="197"/>
      <c r="D25" s="197">
        <f t="shared" si="3"/>
        <v>0</v>
      </c>
      <c r="E25" s="197"/>
      <c r="F25" s="197"/>
      <c r="G25" s="60">
        <f t="shared" si="4"/>
        <v>0</v>
      </c>
    </row>
    <row r="26" spans="1:7" x14ac:dyDescent="0.25">
      <c r="A26" s="63" t="s">
        <v>232</v>
      </c>
      <c r="B26" s="197"/>
      <c r="C26" s="197"/>
      <c r="D26" s="197">
        <f t="shared" si="3"/>
        <v>0</v>
      </c>
      <c r="E26" s="197"/>
      <c r="F26" s="197"/>
      <c r="G26" s="60">
        <f t="shared" si="4"/>
        <v>0</v>
      </c>
    </row>
    <row r="27" spans="1:7" x14ac:dyDescent="0.25">
      <c r="A27" s="63" t="s">
        <v>233</v>
      </c>
      <c r="B27" s="197"/>
      <c r="C27" s="197"/>
      <c r="D27" s="197">
        <f t="shared" si="3"/>
        <v>0</v>
      </c>
      <c r="E27" s="197"/>
      <c r="F27" s="197"/>
      <c r="G27" s="60">
        <f t="shared" si="4"/>
        <v>0</v>
      </c>
    </row>
    <row r="28" spans="1:7" x14ac:dyDescent="0.25">
      <c r="A28" s="53" t="s">
        <v>234</v>
      </c>
      <c r="B28" s="60">
        <f>SUM(B29:B33)</f>
        <v>1141000</v>
      </c>
      <c r="C28" s="60">
        <f t="shared" ref="C28:G28" si="5">SUM(C29:C33)</f>
        <v>1000</v>
      </c>
      <c r="D28" s="60">
        <f t="shared" si="5"/>
        <v>1142000</v>
      </c>
      <c r="E28" s="60">
        <f t="shared" si="5"/>
        <v>163996.62</v>
      </c>
      <c r="F28" s="60">
        <f t="shared" si="5"/>
        <v>163996.62</v>
      </c>
      <c r="G28" s="60">
        <f t="shared" si="5"/>
        <v>-977003.38</v>
      </c>
    </row>
    <row r="29" spans="1:7" x14ac:dyDescent="0.25">
      <c r="A29" s="63" t="s">
        <v>235</v>
      </c>
      <c r="B29" s="196">
        <v>1141000</v>
      </c>
      <c r="C29" s="196">
        <v>1000</v>
      </c>
      <c r="D29" s="197">
        <f t="shared" ref="D29:D33" si="6">B29+C29</f>
        <v>1142000</v>
      </c>
      <c r="E29" s="196">
        <v>163996.62</v>
      </c>
      <c r="F29" s="196">
        <v>163996.62</v>
      </c>
      <c r="G29" s="60">
        <f>F29-B29</f>
        <v>-977003.38</v>
      </c>
    </row>
    <row r="30" spans="1:7" x14ac:dyDescent="0.25">
      <c r="A30" s="63" t="s">
        <v>236</v>
      </c>
      <c r="B30" s="197"/>
      <c r="C30" s="197"/>
      <c r="D30" s="197">
        <f t="shared" si="6"/>
        <v>0</v>
      </c>
      <c r="E30" s="197"/>
      <c r="F30" s="197"/>
      <c r="G30" s="60">
        <f>F30-B30</f>
        <v>0</v>
      </c>
    </row>
    <row r="31" spans="1:7" x14ac:dyDescent="0.25">
      <c r="A31" s="63" t="s">
        <v>237</v>
      </c>
      <c r="B31" s="197"/>
      <c r="C31" s="197"/>
      <c r="D31" s="197">
        <f t="shared" si="6"/>
        <v>0</v>
      </c>
      <c r="E31" s="197"/>
      <c r="F31" s="197"/>
      <c r="G31" s="60">
        <f t="shared" ref="G31:G34" si="7">F31-B31</f>
        <v>0</v>
      </c>
    </row>
    <row r="32" spans="1:7" x14ac:dyDescent="0.25">
      <c r="A32" s="63" t="s">
        <v>238</v>
      </c>
      <c r="B32" s="197"/>
      <c r="C32" s="197"/>
      <c r="D32" s="197">
        <f t="shared" si="6"/>
        <v>0</v>
      </c>
      <c r="E32" s="197"/>
      <c r="F32" s="197"/>
      <c r="G32" s="60">
        <f t="shared" si="7"/>
        <v>0</v>
      </c>
    </row>
    <row r="33" spans="1:8" x14ac:dyDescent="0.25">
      <c r="A33" s="63" t="s">
        <v>239</v>
      </c>
      <c r="B33" s="197"/>
      <c r="C33" s="197"/>
      <c r="D33" s="197">
        <f t="shared" si="6"/>
        <v>0</v>
      </c>
      <c r="E33" s="197"/>
      <c r="F33" s="197"/>
      <c r="G33" s="60">
        <f t="shared" si="7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7"/>
        <v>0</v>
      </c>
    </row>
    <row r="35" spans="1:8" x14ac:dyDescent="0.25">
      <c r="A35" s="53" t="s">
        <v>241</v>
      </c>
      <c r="B35" s="60">
        <f>B36</f>
        <v>0</v>
      </c>
      <c r="C35" s="60">
        <f t="shared" ref="C35:F35" si="8">C36</f>
        <v>184479</v>
      </c>
      <c r="D35" s="60">
        <f t="shared" si="8"/>
        <v>184479</v>
      </c>
      <c r="E35" s="60">
        <f t="shared" si="8"/>
        <v>37033</v>
      </c>
      <c r="F35" s="60">
        <f t="shared" si="8"/>
        <v>37033</v>
      </c>
      <c r="G35" s="60">
        <f>G36</f>
        <v>37033</v>
      </c>
    </row>
    <row r="36" spans="1:8" x14ac:dyDescent="0.25">
      <c r="A36" s="63" t="s">
        <v>242</v>
      </c>
      <c r="B36" s="196">
        <v>0</v>
      </c>
      <c r="C36" s="196">
        <v>184479</v>
      </c>
      <c r="D36" s="197">
        <f>B36+C36</f>
        <v>184479</v>
      </c>
      <c r="E36" s="196">
        <v>37033</v>
      </c>
      <c r="F36" s="196">
        <v>37033</v>
      </c>
      <c r="G36" s="60">
        <f>F36-B36</f>
        <v>37033</v>
      </c>
    </row>
    <row r="37" spans="1:8" x14ac:dyDescent="0.25">
      <c r="A37" s="53" t="s">
        <v>243</v>
      </c>
      <c r="B37" s="60"/>
      <c r="C37" s="60"/>
      <c r="D37" s="60"/>
      <c r="E37" s="60"/>
      <c r="F37" s="60"/>
      <c r="G37" s="60">
        <f t="shared" ref="C37:G37" si="9">G38+G39</f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55530488</v>
      </c>
      <c r="C41" s="61">
        <f t="shared" ref="C41:E41" si="10">SUM(C9,C10,C11,C12,C13,C14,C15,C16,C28,C34,C35,C37)</f>
        <v>184479</v>
      </c>
      <c r="D41" s="61">
        <f t="shared" si="10"/>
        <v>55714967</v>
      </c>
      <c r="E41" s="61">
        <f t="shared" si="10"/>
        <v>14751760.93</v>
      </c>
      <c r="F41" s="61">
        <f>SUM(F9,F10,F11,F12,F13,F14,F15,F16,F28,F34,F35,F37)</f>
        <v>14751760.93</v>
      </c>
      <c r="G41" s="61">
        <f>SUM(G9,G10,G11,G12,G13,G14,G15,G16,G28,G34,G35,G37)</f>
        <v>-40778727.07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38600000</v>
      </c>
      <c r="C45" s="60">
        <f t="shared" ref="C45:G45" si="11">SUM(C46:C53)</f>
        <v>0</v>
      </c>
      <c r="D45" s="60">
        <f t="shared" si="11"/>
        <v>38600000</v>
      </c>
      <c r="E45" s="60">
        <f t="shared" si="11"/>
        <v>7343300</v>
      </c>
      <c r="F45" s="60">
        <f t="shared" si="11"/>
        <v>7343300</v>
      </c>
      <c r="G45" s="60">
        <f t="shared" si="11"/>
        <v>-31256700</v>
      </c>
    </row>
    <row r="46" spans="1:8" x14ac:dyDescent="0.25">
      <c r="A46" s="69" t="s">
        <v>249</v>
      </c>
      <c r="B46" s="197"/>
      <c r="C46" s="197"/>
      <c r="D46" s="197">
        <f>B46+C46</f>
        <v>0</v>
      </c>
      <c r="E46" s="197"/>
      <c r="F46" s="197"/>
      <c r="G46" s="60">
        <f>F46-B46</f>
        <v>0</v>
      </c>
    </row>
    <row r="47" spans="1:8" x14ac:dyDescent="0.25">
      <c r="A47" s="69" t="s">
        <v>250</v>
      </c>
      <c r="B47" s="197"/>
      <c r="C47" s="197"/>
      <c r="D47" s="197">
        <f t="shared" ref="D47:D53" si="12">B47+C47</f>
        <v>0</v>
      </c>
      <c r="E47" s="197"/>
      <c r="F47" s="197"/>
      <c r="G47" s="60">
        <f t="shared" ref="G47:G53" si="13">F47-B47</f>
        <v>0</v>
      </c>
    </row>
    <row r="48" spans="1:8" x14ac:dyDescent="0.25">
      <c r="A48" s="69" t="s">
        <v>251</v>
      </c>
      <c r="B48" s="196">
        <v>25500000</v>
      </c>
      <c r="C48" s="196">
        <v>0</v>
      </c>
      <c r="D48" s="197">
        <f t="shared" si="12"/>
        <v>25500000</v>
      </c>
      <c r="E48" s="196">
        <v>5143712</v>
      </c>
      <c r="F48" s="196">
        <v>5143712</v>
      </c>
      <c r="G48" s="60">
        <f t="shared" si="13"/>
        <v>-20356288</v>
      </c>
    </row>
    <row r="49" spans="1:7" ht="30" x14ac:dyDescent="0.25">
      <c r="A49" s="69" t="s">
        <v>252</v>
      </c>
      <c r="B49" s="196">
        <v>13100000</v>
      </c>
      <c r="C49" s="196">
        <v>0</v>
      </c>
      <c r="D49" s="197">
        <f t="shared" si="12"/>
        <v>13100000</v>
      </c>
      <c r="E49" s="196">
        <v>2199588</v>
      </c>
      <c r="F49" s="196">
        <v>2199588</v>
      </c>
      <c r="G49" s="60">
        <f t="shared" si="13"/>
        <v>-10900412</v>
      </c>
    </row>
    <row r="50" spans="1:7" x14ac:dyDescent="0.25">
      <c r="A50" s="69" t="s">
        <v>253</v>
      </c>
      <c r="B50" s="197"/>
      <c r="C50" s="197"/>
      <c r="D50" s="197">
        <f t="shared" si="12"/>
        <v>0</v>
      </c>
      <c r="E50" s="197"/>
      <c r="F50" s="197"/>
      <c r="G50" s="60">
        <f t="shared" si="13"/>
        <v>0</v>
      </c>
    </row>
    <row r="51" spans="1:7" x14ac:dyDescent="0.25">
      <c r="A51" s="69" t="s">
        <v>254</v>
      </c>
      <c r="B51" s="197"/>
      <c r="C51" s="197"/>
      <c r="D51" s="197">
        <f t="shared" si="12"/>
        <v>0</v>
      </c>
      <c r="E51" s="197"/>
      <c r="F51" s="197"/>
      <c r="G51" s="60">
        <f t="shared" si="13"/>
        <v>0</v>
      </c>
    </row>
    <row r="52" spans="1:7" x14ac:dyDescent="0.25">
      <c r="A52" s="48" t="s">
        <v>255</v>
      </c>
      <c r="B52" s="197"/>
      <c r="C52" s="197"/>
      <c r="D52" s="197">
        <f t="shared" si="12"/>
        <v>0</v>
      </c>
      <c r="E52" s="197"/>
      <c r="F52" s="197"/>
      <c r="G52" s="60">
        <f t="shared" si="13"/>
        <v>0</v>
      </c>
    </row>
    <row r="53" spans="1:7" x14ac:dyDescent="0.25">
      <c r="A53" s="63" t="s">
        <v>256</v>
      </c>
      <c r="B53" s="197"/>
      <c r="C53" s="197"/>
      <c r="D53" s="197">
        <f t="shared" si="12"/>
        <v>0</v>
      </c>
      <c r="E53" s="197"/>
      <c r="F53" s="197"/>
      <c r="G53" s="60">
        <f t="shared" si="13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4">SUM(C55:C58)</f>
        <v>0</v>
      </c>
      <c r="D54" s="60">
        <f t="shared" si="14"/>
        <v>0</v>
      </c>
      <c r="E54" s="60">
        <f t="shared" si="14"/>
        <v>0</v>
      </c>
      <c r="F54" s="60">
        <f t="shared" si="14"/>
        <v>0</v>
      </c>
      <c r="G54" s="60">
        <f t="shared" si="14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5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5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5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6">SUM(C60:C61)</f>
        <v>0</v>
      </c>
      <c r="D59" s="60">
        <f t="shared" si="16"/>
        <v>0</v>
      </c>
      <c r="E59" s="60">
        <f t="shared" si="16"/>
        <v>0</v>
      </c>
      <c r="F59" s="60">
        <f t="shared" si="16"/>
        <v>0</v>
      </c>
      <c r="G59" s="60">
        <f t="shared" si="16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38600000</v>
      </c>
      <c r="C65" s="61">
        <f t="shared" ref="C65:G65" si="17">C45+C54+C59+C62+C63</f>
        <v>0</v>
      </c>
      <c r="D65" s="61">
        <f t="shared" si="17"/>
        <v>38600000</v>
      </c>
      <c r="E65" s="61">
        <f t="shared" si="17"/>
        <v>7343300</v>
      </c>
      <c r="F65" s="61">
        <f t="shared" si="17"/>
        <v>7343300</v>
      </c>
      <c r="G65" s="61">
        <f t="shared" si="17"/>
        <v>-31256700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8">C68</f>
        <v>20428542.149999999</v>
      </c>
      <c r="D67" s="61">
        <f t="shared" si="18"/>
        <v>20428542.149999999</v>
      </c>
      <c r="E67" s="61">
        <f t="shared" si="18"/>
        <v>19515620.620000001</v>
      </c>
      <c r="F67" s="61">
        <f t="shared" si="18"/>
        <v>19515620.620000001</v>
      </c>
      <c r="G67" s="61">
        <f t="shared" si="18"/>
        <v>19515620.620000001</v>
      </c>
    </row>
    <row r="68" spans="1:7" x14ac:dyDescent="0.25">
      <c r="A68" s="53" t="s">
        <v>269</v>
      </c>
      <c r="B68" s="196">
        <v>0</v>
      </c>
      <c r="C68" s="196">
        <v>20428542.149999999</v>
      </c>
      <c r="D68" s="197">
        <f>B68+C68</f>
        <v>20428542.149999999</v>
      </c>
      <c r="E68" s="196">
        <v>19515620.620000001</v>
      </c>
      <c r="F68" s="196">
        <v>19515620.620000001</v>
      </c>
      <c r="G68" s="197">
        <f t="shared" ref="G68" si="19">F68-B68</f>
        <v>19515620.620000001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94130488</v>
      </c>
      <c r="C70" s="61">
        <f t="shared" ref="C70:G70" si="20">C41+C65+C67</f>
        <v>20613021.149999999</v>
      </c>
      <c r="D70" s="61">
        <f>D41+D65+D67</f>
        <v>114743509.15000001</v>
      </c>
      <c r="E70" s="61">
        <f t="shared" si="20"/>
        <v>41610681.549999997</v>
      </c>
      <c r="F70" s="61">
        <f t="shared" si="20"/>
        <v>41610681.549999997</v>
      </c>
      <c r="G70" s="61">
        <f t="shared" si="20"/>
        <v>-52519806.449999988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196">
        <v>0</v>
      </c>
      <c r="C73" s="196">
        <v>1394875.49</v>
      </c>
      <c r="D73" s="197">
        <f t="shared" ref="D73:D74" si="21">B73+C73</f>
        <v>1394875.49</v>
      </c>
      <c r="E73" s="196">
        <v>481953.96</v>
      </c>
      <c r="F73" s="196">
        <v>481953.96</v>
      </c>
      <c r="G73" s="60">
        <f>F73-B73</f>
        <v>481953.96</v>
      </c>
    </row>
    <row r="74" spans="1:7" ht="30" x14ac:dyDescent="0.25">
      <c r="A74" s="130" t="s">
        <v>273</v>
      </c>
      <c r="B74" s="196">
        <v>0</v>
      </c>
      <c r="C74" s="196">
        <v>18916666.66</v>
      </c>
      <c r="D74" s="197">
        <f t="shared" si="21"/>
        <v>18916666.66</v>
      </c>
      <c r="E74" s="196">
        <v>18916666.66</v>
      </c>
      <c r="F74" s="196">
        <v>18916666.66</v>
      </c>
      <c r="G74" s="60">
        <f>F74-B74</f>
        <v>18916666.66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22">C73+C74</f>
        <v>20311542.149999999</v>
      </c>
      <c r="D75" s="61">
        <f t="shared" si="22"/>
        <v>20311542.149999999</v>
      </c>
      <c r="E75" s="61">
        <f t="shared" si="22"/>
        <v>19398620.620000001</v>
      </c>
      <c r="F75" s="61">
        <f t="shared" si="22"/>
        <v>19398620.620000001</v>
      </c>
      <c r="G75" s="61">
        <f t="shared" si="22"/>
        <v>19398620.620000001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1184608.8</v>
      </c>
      <c r="Q3" s="18">
        <f>'Formato 5'!C9</f>
        <v>0</v>
      </c>
      <c r="R3" s="18">
        <f>'Formato 5'!D9</f>
        <v>1184608.8</v>
      </c>
      <c r="S3" s="18">
        <f>'Formato 5'!E9</f>
        <v>676388.02</v>
      </c>
      <c r="T3" s="18">
        <f>'Formato 5'!F9</f>
        <v>676388.02</v>
      </c>
      <c r="U3" s="18">
        <f>'Formato 5'!G9</f>
        <v>-508220.78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1925116</v>
      </c>
      <c r="Q6" s="18">
        <f>'Formato 5'!C12</f>
        <v>-30000</v>
      </c>
      <c r="R6" s="18">
        <f>'Formato 5'!D12</f>
        <v>1895116</v>
      </c>
      <c r="S6" s="18">
        <f>'Formato 5'!E12</f>
        <v>621211.73</v>
      </c>
      <c r="T6" s="18">
        <f>'Formato 5'!F12</f>
        <v>621211.73</v>
      </c>
      <c r="U6" s="18">
        <f>'Formato 5'!G12</f>
        <v>-1303904.27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56247.199999999997</v>
      </c>
      <c r="Q7" s="18">
        <f>'Formato 5'!C13</f>
        <v>30000</v>
      </c>
      <c r="R7" s="18">
        <f>'Formato 5'!D13</f>
        <v>86247.2</v>
      </c>
      <c r="S7" s="18">
        <f>'Formato 5'!E13</f>
        <v>58040.84</v>
      </c>
      <c r="T7" s="18">
        <f>'Formato 5'!F13</f>
        <v>58040.84</v>
      </c>
      <c r="U7" s="18">
        <f>'Formato 5'!G13</f>
        <v>1793.6399999999994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242516</v>
      </c>
      <c r="Q8" s="18">
        <f>'Formato 5'!C14</f>
        <v>0</v>
      </c>
      <c r="R8" s="18">
        <f>'Formato 5'!D14</f>
        <v>242516</v>
      </c>
      <c r="S8" s="18">
        <f>'Formato 5'!E14</f>
        <v>53799.98</v>
      </c>
      <c r="T8" s="18">
        <f>'Formato 5'!F14</f>
        <v>53799.98</v>
      </c>
      <c r="U8" s="18">
        <f>'Formato 5'!G14</f>
        <v>-188716.02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50981000</v>
      </c>
      <c r="Q10" s="18">
        <f>'Formato 5'!C16</f>
        <v>-1000</v>
      </c>
      <c r="R10" s="18">
        <f>'Formato 5'!D16</f>
        <v>50980000</v>
      </c>
      <c r="S10" s="18">
        <f>'Formato 5'!E16</f>
        <v>13141290.74</v>
      </c>
      <c r="T10" s="18">
        <f>'Formato 5'!F16</f>
        <v>13141290.74</v>
      </c>
      <c r="U10" s="18">
        <f>'Formato 5'!G16</f>
        <v>-37839709.259999998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50981000</v>
      </c>
      <c r="Q11" s="18">
        <f>'Formato 5'!C17</f>
        <v>-1000</v>
      </c>
      <c r="R11" s="18">
        <f>'Formato 5'!D17</f>
        <v>50980000</v>
      </c>
      <c r="S11" s="18">
        <f>'Formato 5'!E17</f>
        <v>13141290.74</v>
      </c>
      <c r="T11" s="18">
        <f>'Formato 5'!F17</f>
        <v>13141290.74</v>
      </c>
      <c r="U11" s="18">
        <f>'Formato 5'!G17</f>
        <v>-37839709.259999998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1141000</v>
      </c>
      <c r="Q22" s="18">
        <f>'Formato 5'!C28</f>
        <v>1000</v>
      </c>
      <c r="R22" s="18">
        <f>'Formato 5'!D28</f>
        <v>1142000</v>
      </c>
      <c r="S22" s="18">
        <f>'Formato 5'!E28</f>
        <v>163996.62</v>
      </c>
      <c r="T22" s="18">
        <f>'Formato 5'!F28</f>
        <v>163996.62</v>
      </c>
      <c r="U22" s="18">
        <f>'Formato 5'!G28</f>
        <v>-977003.38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1141000</v>
      </c>
      <c r="Q23" s="18">
        <f>'Formato 5'!C29</f>
        <v>1000</v>
      </c>
      <c r="R23" s="18">
        <f>'Formato 5'!D29</f>
        <v>1142000</v>
      </c>
      <c r="S23" s="18">
        <f>'Formato 5'!E29</f>
        <v>163996.62</v>
      </c>
      <c r="T23" s="18">
        <f>'Formato 5'!F29</f>
        <v>163996.62</v>
      </c>
      <c r="U23" s="18">
        <f>'Formato 5'!G29</f>
        <v>-977003.38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184479</v>
      </c>
      <c r="R29" s="18">
        <f>'Formato 5'!D35</f>
        <v>184479</v>
      </c>
      <c r="S29" s="18">
        <f>'Formato 5'!E35</f>
        <v>37033</v>
      </c>
      <c r="T29" s="18">
        <f>'Formato 5'!F35</f>
        <v>37033</v>
      </c>
      <c r="U29" s="18">
        <f>'Formato 5'!G35</f>
        <v>37033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184479</v>
      </c>
      <c r="R30" s="18">
        <f>'Formato 5'!D36</f>
        <v>184479</v>
      </c>
      <c r="S30" s="18">
        <f>'Formato 5'!E36</f>
        <v>37033</v>
      </c>
      <c r="T30" s="18">
        <f>'Formato 5'!F36</f>
        <v>37033</v>
      </c>
      <c r="U30" s="18">
        <f>'Formato 5'!G36</f>
        <v>37033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55530488</v>
      </c>
      <c r="Q34">
        <f>'Formato 5'!C41</f>
        <v>184479</v>
      </c>
      <c r="R34">
        <f>'Formato 5'!D41</f>
        <v>55714967</v>
      </c>
      <c r="S34">
        <f>'Formato 5'!E41</f>
        <v>14751760.93</v>
      </c>
      <c r="T34">
        <f>'Formato 5'!F41</f>
        <v>14751760.93</v>
      </c>
      <c r="U34">
        <f>'Formato 5'!G41</f>
        <v>-40778727.07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38600000</v>
      </c>
      <c r="Q37">
        <f>'Formato 5'!C45</f>
        <v>0</v>
      </c>
      <c r="R37">
        <f>'Formato 5'!D45</f>
        <v>38600000</v>
      </c>
      <c r="S37">
        <f>'Formato 5'!E45</f>
        <v>7343300</v>
      </c>
      <c r="T37">
        <f>'Formato 5'!F45</f>
        <v>7343300</v>
      </c>
      <c r="U37">
        <f>'Formato 5'!G45</f>
        <v>-31256700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25500000</v>
      </c>
      <c r="Q40">
        <f>'Formato 5'!C48</f>
        <v>0</v>
      </c>
      <c r="R40">
        <f>'Formato 5'!D48</f>
        <v>25500000</v>
      </c>
      <c r="S40">
        <f>'Formato 5'!E48</f>
        <v>5143712</v>
      </c>
      <c r="T40">
        <f>'Formato 5'!F48</f>
        <v>5143712</v>
      </c>
      <c r="U40">
        <f>'Formato 5'!G48</f>
        <v>-20356288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13100000</v>
      </c>
      <c r="Q41">
        <f>'Formato 5'!C49</f>
        <v>0</v>
      </c>
      <c r="R41">
        <f>'Formato 5'!D49</f>
        <v>13100000</v>
      </c>
      <c r="S41">
        <f>'Formato 5'!E49</f>
        <v>2199588</v>
      </c>
      <c r="T41">
        <f>'Formato 5'!F49</f>
        <v>2199588</v>
      </c>
      <c r="U41">
        <f>'Formato 5'!G49</f>
        <v>-10900412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38600000</v>
      </c>
      <c r="Q56">
        <f>'Formato 5'!C65</f>
        <v>0</v>
      </c>
      <c r="R56">
        <f>'Formato 5'!D65</f>
        <v>38600000</v>
      </c>
      <c r="S56">
        <f>'Formato 5'!E65</f>
        <v>7343300</v>
      </c>
      <c r="T56">
        <f>'Formato 5'!F65</f>
        <v>7343300</v>
      </c>
      <c r="U56">
        <f>'Formato 5'!G65</f>
        <v>-31256700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20428542.149999999</v>
      </c>
      <c r="R57">
        <f>'Formato 5'!D67</f>
        <v>20428542.149999999</v>
      </c>
      <c r="S57">
        <f>'Formato 5'!E67</f>
        <v>19515620.620000001</v>
      </c>
      <c r="T57">
        <f>'Formato 5'!F67</f>
        <v>19515620.620000001</v>
      </c>
      <c r="U57">
        <f>'Formato 5'!G67</f>
        <v>19515620.620000001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20428542.149999999</v>
      </c>
      <c r="R58">
        <f>'Formato 5'!D68</f>
        <v>20428542.149999999</v>
      </c>
      <c r="S58">
        <f>'Formato 5'!E68</f>
        <v>19515620.620000001</v>
      </c>
      <c r="T58">
        <f>'Formato 5'!F68</f>
        <v>19515620.620000001</v>
      </c>
      <c r="U58">
        <f>'Formato 5'!G68</f>
        <v>19515620.620000001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1394875.49</v>
      </c>
      <c r="R60">
        <f>'Formato 5'!D73</f>
        <v>1394875.49</v>
      </c>
      <c r="S60">
        <f>'Formato 5'!E73</f>
        <v>481953.96</v>
      </c>
      <c r="T60">
        <f>'Formato 5'!F73</f>
        <v>481953.96</v>
      </c>
      <c r="U60">
        <f>'Formato 5'!G73</f>
        <v>481953.96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18916666.66</v>
      </c>
      <c r="R61">
        <f>'Formato 5'!D74</f>
        <v>18916666.66</v>
      </c>
      <c r="S61">
        <f>'Formato 5'!E74</f>
        <v>18916666.66</v>
      </c>
      <c r="T61">
        <f>'Formato 5'!F74</f>
        <v>18916666.66</v>
      </c>
      <c r="U61">
        <f>'Formato 5'!G74</f>
        <v>18916666.66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20311542.149999999</v>
      </c>
      <c r="R62">
        <f>'Formato 5'!D75</f>
        <v>20311542.149999999</v>
      </c>
      <c r="S62">
        <f>'Formato 5'!E75</f>
        <v>19398620.620000001</v>
      </c>
      <c r="T62">
        <f>'Formato 5'!F75</f>
        <v>19398620.620000001</v>
      </c>
      <c r="U62">
        <f>'Formato 5'!G75</f>
        <v>19398620.620000001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47" zoomScale="70" zoomScaleNormal="70" zoomScalePageLayoutView="90" workbookViewId="0">
      <selection activeCell="E160" sqref="E16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5" t="s">
        <v>3285</v>
      </c>
      <c r="B1" s="174"/>
      <c r="C1" s="174"/>
      <c r="D1" s="174"/>
      <c r="E1" s="174"/>
      <c r="F1" s="174"/>
      <c r="G1" s="174"/>
    </row>
    <row r="2" spans="1:7" ht="14.25" x14ac:dyDescent="0.45">
      <c r="A2" s="178" t="str">
        <f>ENTE_PUBLICO_A</f>
        <v>MUNICIPIO DE TIERRA BLANCA, GUANAJUATO, Gobierno del Estado de Guanajuato (a)</v>
      </c>
      <c r="B2" s="178"/>
      <c r="C2" s="178"/>
      <c r="D2" s="178"/>
      <c r="E2" s="178"/>
      <c r="F2" s="178"/>
      <c r="G2" s="178"/>
    </row>
    <row r="3" spans="1:7" x14ac:dyDescent="0.25">
      <c r="A3" s="179" t="s">
        <v>277</v>
      </c>
      <c r="B3" s="179"/>
      <c r="C3" s="179"/>
      <c r="D3" s="179"/>
      <c r="E3" s="179"/>
      <c r="F3" s="179"/>
      <c r="G3" s="179"/>
    </row>
    <row r="4" spans="1:7" x14ac:dyDescent="0.25">
      <c r="A4" s="179" t="s">
        <v>278</v>
      </c>
      <c r="B4" s="179"/>
      <c r="C4" s="179"/>
      <c r="D4" s="179"/>
      <c r="E4" s="179"/>
      <c r="F4" s="179"/>
      <c r="G4" s="179"/>
    </row>
    <row r="5" spans="1:7" ht="14.25" x14ac:dyDescent="0.45">
      <c r="A5" s="180" t="str">
        <f>TRIMESTRE</f>
        <v>Del 1 de enero al 30 de marzo de 2020 (b)</v>
      </c>
      <c r="B5" s="180"/>
      <c r="C5" s="180"/>
      <c r="D5" s="180"/>
      <c r="E5" s="180"/>
      <c r="F5" s="180"/>
      <c r="G5" s="180"/>
    </row>
    <row r="6" spans="1:7" ht="14.25" x14ac:dyDescent="0.45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25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30" x14ac:dyDescent="0.25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ht="14.25" x14ac:dyDescent="0.45">
      <c r="A9" s="82" t="s">
        <v>285</v>
      </c>
      <c r="B9" s="79">
        <f>SUM(B10,B18,B28,B38,B48,B58,B62,B71,B75)</f>
        <v>55530488</v>
      </c>
      <c r="C9" s="79">
        <f t="shared" ref="C9:G9" si="0">SUM(C10,C18,C28,C38,C48,C58,C62,C71,C75)</f>
        <v>1579354.4900000002</v>
      </c>
      <c r="D9" s="79">
        <f t="shared" si="0"/>
        <v>57109842.49000001</v>
      </c>
      <c r="E9" s="79">
        <f t="shared" si="0"/>
        <v>11097835.900000002</v>
      </c>
      <c r="F9" s="79">
        <f t="shared" si="0"/>
        <v>11097835.900000002</v>
      </c>
      <c r="G9" s="79">
        <f t="shared" si="0"/>
        <v>46012006.589999996</v>
      </c>
    </row>
    <row r="10" spans="1:7" ht="14.25" x14ac:dyDescent="0.45">
      <c r="A10" s="83" t="s">
        <v>286</v>
      </c>
      <c r="B10" s="80">
        <f>SUM(B11:B17)</f>
        <v>27474287.640000001</v>
      </c>
      <c r="C10" s="80">
        <f t="shared" ref="C10:F10" si="1">SUM(C11:C17)</f>
        <v>294123.65999999997</v>
      </c>
      <c r="D10" s="80">
        <f t="shared" si="1"/>
        <v>27768411.299999997</v>
      </c>
      <c r="E10" s="80">
        <f t="shared" si="1"/>
        <v>5454669.5200000005</v>
      </c>
      <c r="F10" s="80">
        <f t="shared" si="1"/>
        <v>5454669.5200000005</v>
      </c>
      <c r="G10" s="80">
        <f>SUM(G11:G17)</f>
        <v>22313741.779999997</v>
      </c>
    </row>
    <row r="11" spans="1:7" x14ac:dyDescent="0.25">
      <c r="A11" s="84" t="s">
        <v>287</v>
      </c>
      <c r="B11" s="198">
        <v>21028934.800000001</v>
      </c>
      <c r="C11" s="198">
        <v>47161.65</v>
      </c>
      <c r="D11" s="199">
        <f>B11+C11</f>
        <v>21076096.449999999</v>
      </c>
      <c r="E11" s="198">
        <v>5048895.62</v>
      </c>
      <c r="F11" s="198">
        <v>5048895.62</v>
      </c>
      <c r="G11" s="80">
        <f>D11-E11</f>
        <v>16027200.829999998</v>
      </c>
    </row>
    <row r="12" spans="1:7" x14ac:dyDescent="0.25">
      <c r="A12" s="84" t="s">
        <v>288</v>
      </c>
      <c r="B12" s="198">
        <v>704000</v>
      </c>
      <c r="C12" s="198">
        <v>190875.95</v>
      </c>
      <c r="D12" s="199">
        <f t="shared" ref="D12:D17" si="2">B12+C12</f>
        <v>894875.95</v>
      </c>
      <c r="E12" s="198">
        <v>68572.72</v>
      </c>
      <c r="F12" s="198">
        <v>68572.72</v>
      </c>
      <c r="G12" s="80">
        <f>D12-E12</f>
        <v>826303.23</v>
      </c>
    </row>
    <row r="13" spans="1:7" x14ac:dyDescent="0.25">
      <c r="A13" s="84" t="s">
        <v>289</v>
      </c>
      <c r="B13" s="198">
        <v>3185006.2</v>
      </c>
      <c r="C13" s="198">
        <v>26540.38</v>
      </c>
      <c r="D13" s="199">
        <f t="shared" si="2"/>
        <v>3211546.58</v>
      </c>
      <c r="E13" s="198">
        <v>29495.99</v>
      </c>
      <c r="F13" s="198">
        <v>29495.99</v>
      </c>
      <c r="G13" s="80">
        <f t="shared" ref="G13:G17" si="3">D13-E13</f>
        <v>3182050.59</v>
      </c>
    </row>
    <row r="14" spans="1:7" x14ac:dyDescent="0.25">
      <c r="A14" s="84" t="s">
        <v>290</v>
      </c>
      <c r="B14" s="198">
        <v>822595.63</v>
      </c>
      <c r="C14" s="198">
        <v>18821.46</v>
      </c>
      <c r="D14" s="199">
        <f t="shared" si="2"/>
        <v>841417.09</v>
      </c>
      <c r="E14" s="198">
        <v>201786.41</v>
      </c>
      <c r="F14" s="198">
        <v>201786.41</v>
      </c>
      <c r="G14" s="80">
        <f t="shared" si="3"/>
        <v>639630.67999999993</v>
      </c>
    </row>
    <row r="15" spans="1:7" x14ac:dyDescent="0.25">
      <c r="A15" s="84" t="s">
        <v>291</v>
      </c>
      <c r="B15" s="198">
        <v>1733751.01</v>
      </c>
      <c r="C15" s="198">
        <v>10724.22</v>
      </c>
      <c r="D15" s="199">
        <f t="shared" si="2"/>
        <v>1744475.23</v>
      </c>
      <c r="E15" s="198">
        <v>105918.78</v>
      </c>
      <c r="F15" s="198">
        <v>105918.78</v>
      </c>
      <c r="G15" s="80">
        <f t="shared" si="3"/>
        <v>1638556.45</v>
      </c>
    </row>
    <row r="16" spans="1:7" x14ac:dyDescent="0.25">
      <c r="A16" s="84" t="s">
        <v>292</v>
      </c>
      <c r="B16" s="199"/>
      <c r="C16" s="199"/>
      <c r="D16" s="199">
        <f t="shared" si="2"/>
        <v>0</v>
      </c>
      <c r="E16" s="199"/>
      <c r="F16" s="199"/>
      <c r="G16" s="80">
        <f t="shared" si="3"/>
        <v>0</v>
      </c>
    </row>
    <row r="17" spans="1:7" x14ac:dyDescent="0.25">
      <c r="A17" s="84" t="s">
        <v>293</v>
      </c>
      <c r="B17" s="199"/>
      <c r="C17" s="199"/>
      <c r="D17" s="199">
        <f t="shared" si="2"/>
        <v>0</v>
      </c>
      <c r="E17" s="199"/>
      <c r="F17" s="199"/>
      <c r="G17" s="80">
        <f t="shared" si="3"/>
        <v>0</v>
      </c>
    </row>
    <row r="18" spans="1:7" x14ac:dyDescent="0.25">
      <c r="A18" s="83" t="s">
        <v>294</v>
      </c>
      <c r="B18" s="80">
        <f>SUM(B19:B27)</f>
        <v>4305671.5</v>
      </c>
      <c r="C18" s="80">
        <f t="shared" ref="C18:F18" si="4">SUM(C19:C27)</f>
        <v>45999.100000000006</v>
      </c>
      <c r="D18" s="80">
        <f t="shared" si="4"/>
        <v>4351670.6000000006</v>
      </c>
      <c r="E18" s="80">
        <f t="shared" si="4"/>
        <v>610087.07999999996</v>
      </c>
      <c r="F18" s="80">
        <f t="shared" si="4"/>
        <v>610087.07999999996</v>
      </c>
      <c r="G18" s="80">
        <f>SUM(G19:G27)</f>
        <v>3741583.52</v>
      </c>
    </row>
    <row r="19" spans="1:7" x14ac:dyDescent="0.25">
      <c r="A19" s="84" t="s">
        <v>295</v>
      </c>
      <c r="B19" s="198">
        <v>496000</v>
      </c>
      <c r="C19" s="198">
        <v>8949.0400000000009</v>
      </c>
      <c r="D19" s="199">
        <f t="shared" ref="D19:D27" si="5">B19+C19</f>
        <v>504949.04</v>
      </c>
      <c r="E19" s="198">
        <v>126789.09</v>
      </c>
      <c r="F19" s="198">
        <v>126789.09</v>
      </c>
      <c r="G19" s="80">
        <f>D19-E19</f>
        <v>378159.94999999995</v>
      </c>
    </row>
    <row r="20" spans="1:7" x14ac:dyDescent="0.25">
      <c r="A20" s="84" t="s">
        <v>296</v>
      </c>
      <c r="B20" s="198">
        <v>427500</v>
      </c>
      <c r="C20" s="198">
        <v>-4795</v>
      </c>
      <c r="D20" s="199">
        <f t="shared" si="5"/>
        <v>422705</v>
      </c>
      <c r="E20" s="198">
        <v>23666.01</v>
      </c>
      <c r="F20" s="198">
        <v>23666.01</v>
      </c>
      <c r="G20" s="80">
        <f t="shared" ref="G20:G27" si="6">D20-E20</f>
        <v>399038.99</v>
      </c>
    </row>
    <row r="21" spans="1:7" x14ac:dyDescent="0.25">
      <c r="A21" s="84" t="s">
        <v>297</v>
      </c>
      <c r="B21" s="199"/>
      <c r="C21" s="199"/>
      <c r="D21" s="199">
        <f t="shared" si="5"/>
        <v>0</v>
      </c>
      <c r="E21" s="199"/>
      <c r="F21" s="199"/>
      <c r="G21" s="80">
        <f t="shared" si="6"/>
        <v>0</v>
      </c>
    </row>
    <row r="22" spans="1:7" x14ac:dyDescent="0.25">
      <c r="A22" s="84" t="s">
        <v>298</v>
      </c>
      <c r="B22" s="198">
        <v>204171.5</v>
      </c>
      <c r="C22" s="198">
        <v>122529.57</v>
      </c>
      <c r="D22" s="199">
        <f t="shared" si="5"/>
        <v>326701.07</v>
      </c>
      <c r="E22" s="198">
        <v>153610.63</v>
      </c>
      <c r="F22" s="198">
        <v>153610.63</v>
      </c>
      <c r="G22" s="80">
        <f t="shared" si="6"/>
        <v>173090.44</v>
      </c>
    </row>
    <row r="23" spans="1:7" x14ac:dyDescent="0.25">
      <c r="A23" s="84" t="s">
        <v>299</v>
      </c>
      <c r="B23" s="198">
        <v>140000</v>
      </c>
      <c r="C23" s="198">
        <v>8858</v>
      </c>
      <c r="D23" s="199">
        <f t="shared" si="5"/>
        <v>148858</v>
      </c>
      <c r="E23" s="198">
        <v>31165</v>
      </c>
      <c r="F23" s="198">
        <v>31165</v>
      </c>
      <c r="G23" s="80">
        <f t="shared" si="6"/>
        <v>117693</v>
      </c>
    </row>
    <row r="24" spans="1:7" x14ac:dyDescent="0.25">
      <c r="A24" s="84" t="s">
        <v>300</v>
      </c>
      <c r="B24" s="198">
        <v>2862000</v>
      </c>
      <c r="C24" s="198">
        <v>-90455.71</v>
      </c>
      <c r="D24" s="199">
        <f t="shared" si="5"/>
        <v>2771544.29</v>
      </c>
      <c r="E24" s="198">
        <v>273687.15000000002</v>
      </c>
      <c r="F24" s="198">
        <v>273687.15000000002</v>
      </c>
      <c r="G24" s="80">
        <f t="shared" si="6"/>
        <v>2497857.14</v>
      </c>
    </row>
    <row r="25" spans="1:7" x14ac:dyDescent="0.25">
      <c r="A25" s="84" t="s">
        <v>301</v>
      </c>
      <c r="B25" s="198">
        <v>127000</v>
      </c>
      <c r="C25" s="198">
        <v>0</v>
      </c>
      <c r="D25" s="199">
        <f t="shared" si="5"/>
        <v>127000</v>
      </c>
      <c r="E25" s="198">
        <v>0</v>
      </c>
      <c r="F25" s="198">
        <v>0</v>
      </c>
      <c r="G25" s="80">
        <f t="shared" si="6"/>
        <v>127000</v>
      </c>
    </row>
    <row r="26" spans="1:7" x14ac:dyDescent="0.25">
      <c r="A26" s="84" t="s">
        <v>302</v>
      </c>
      <c r="B26" s="199"/>
      <c r="C26" s="199"/>
      <c r="D26" s="199">
        <f t="shared" si="5"/>
        <v>0</v>
      </c>
      <c r="E26" s="199"/>
      <c r="F26" s="199"/>
      <c r="G26" s="80">
        <f t="shared" si="6"/>
        <v>0</v>
      </c>
    </row>
    <row r="27" spans="1:7" x14ac:dyDescent="0.25">
      <c r="A27" s="84" t="s">
        <v>303</v>
      </c>
      <c r="B27" s="198">
        <v>49000</v>
      </c>
      <c r="C27" s="198">
        <v>913.2</v>
      </c>
      <c r="D27" s="199">
        <f t="shared" si="5"/>
        <v>49913.2</v>
      </c>
      <c r="E27" s="198">
        <v>1169.2</v>
      </c>
      <c r="F27" s="198">
        <v>1169.2</v>
      </c>
      <c r="G27" s="80">
        <f t="shared" si="6"/>
        <v>48744</v>
      </c>
    </row>
    <row r="28" spans="1:7" x14ac:dyDescent="0.25">
      <c r="A28" s="83" t="s">
        <v>304</v>
      </c>
      <c r="B28" s="80">
        <f>SUM(B29:B37)</f>
        <v>12431857.289999999</v>
      </c>
      <c r="C28" s="80">
        <f t="shared" ref="C28:G28" si="7">SUM(C29:C37)</f>
        <v>98656.83</v>
      </c>
      <c r="D28" s="80">
        <f t="shared" si="7"/>
        <v>12530514.120000001</v>
      </c>
      <c r="E28" s="80">
        <f t="shared" si="7"/>
        <v>1588891.9499999997</v>
      </c>
      <c r="F28" s="80">
        <f t="shared" si="7"/>
        <v>1588891.9499999997</v>
      </c>
      <c r="G28" s="80">
        <f t="shared" si="7"/>
        <v>10941622.17</v>
      </c>
    </row>
    <row r="29" spans="1:7" x14ac:dyDescent="0.25">
      <c r="A29" s="84" t="s">
        <v>305</v>
      </c>
      <c r="B29" s="198">
        <v>1831000</v>
      </c>
      <c r="C29" s="198">
        <v>-2743.01</v>
      </c>
      <c r="D29" s="199">
        <f>B29+C29</f>
        <v>1828256.99</v>
      </c>
      <c r="E29" s="198">
        <v>472647.58</v>
      </c>
      <c r="F29" s="198">
        <v>472647.58</v>
      </c>
      <c r="G29" s="80">
        <f>D29-E29</f>
        <v>1355609.41</v>
      </c>
    </row>
    <row r="30" spans="1:7" x14ac:dyDescent="0.25">
      <c r="A30" s="84" t="s">
        <v>306</v>
      </c>
      <c r="B30" s="198">
        <v>129500</v>
      </c>
      <c r="C30" s="198">
        <v>17379.2</v>
      </c>
      <c r="D30" s="199">
        <f>B30+C30</f>
        <v>146879.20000000001</v>
      </c>
      <c r="E30" s="198">
        <v>9905.6</v>
      </c>
      <c r="F30" s="198">
        <v>9905.6</v>
      </c>
      <c r="G30" s="80">
        <f t="shared" ref="G30:G37" si="8">D30-E30</f>
        <v>136973.6</v>
      </c>
    </row>
    <row r="31" spans="1:7" x14ac:dyDescent="0.25">
      <c r="A31" s="84" t="s">
        <v>307</v>
      </c>
      <c r="B31" s="198">
        <v>210000</v>
      </c>
      <c r="C31" s="198">
        <v>14575.6</v>
      </c>
      <c r="D31" s="199">
        <f t="shared" ref="D31:D37" si="9">B31+C31</f>
        <v>224575.6</v>
      </c>
      <c r="E31" s="198">
        <v>121575.6</v>
      </c>
      <c r="F31" s="198">
        <v>121575.6</v>
      </c>
      <c r="G31" s="80">
        <f t="shared" si="8"/>
        <v>103000</v>
      </c>
    </row>
    <row r="32" spans="1:7" x14ac:dyDescent="0.25">
      <c r="A32" s="84" t="s">
        <v>308</v>
      </c>
      <c r="B32" s="198">
        <v>297000</v>
      </c>
      <c r="C32" s="198">
        <v>-3603.11</v>
      </c>
      <c r="D32" s="199">
        <f t="shared" si="9"/>
        <v>293396.89</v>
      </c>
      <c r="E32" s="198">
        <v>6440.32</v>
      </c>
      <c r="F32" s="198">
        <v>6440.32</v>
      </c>
      <c r="G32" s="80">
        <f t="shared" si="8"/>
        <v>286956.57</v>
      </c>
    </row>
    <row r="33" spans="1:7" x14ac:dyDescent="0.25">
      <c r="A33" s="84" t="s">
        <v>309</v>
      </c>
      <c r="B33" s="198">
        <v>2576500</v>
      </c>
      <c r="C33" s="198">
        <v>-4500.96</v>
      </c>
      <c r="D33" s="199">
        <f t="shared" si="9"/>
        <v>2571999.04</v>
      </c>
      <c r="E33" s="198">
        <v>108470.45</v>
      </c>
      <c r="F33" s="198">
        <v>108470.45</v>
      </c>
      <c r="G33" s="80">
        <f t="shared" si="8"/>
        <v>2463528.59</v>
      </c>
    </row>
    <row r="34" spans="1:7" x14ac:dyDescent="0.25">
      <c r="A34" s="84" t="s">
        <v>310</v>
      </c>
      <c r="B34" s="198">
        <v>170000</v>
      </c>
      <c r="C34" s="198">
        <v>0</v>
      </c>
      <c r="D34" s="199">
        <f t="shared" si="9"/>
        <v>170000</v>
      </c>
      <c r="E34" s="198">
        <v>0</v>
      </c>
      <c r="F34" s="198">
        <v>0</v>
      </c>
      <c r="G34" s="80">
        <f t="shared" si="8"/>
        <v>170000</v>
      </c>
    </row>
    <row r="35" spans="1:7" x14ac:dyDescent="0.25">
      <c r="A35" s="84" t="s">
        <v>311</v>
      </c>
      <c r="B35" s="198">
        <v>392500</v>
      </c>
      <c r="C35" s="198">
        <v>-5794.01</v>
      </c>
      <c r="D35" s="199">
        <f t="shared" si="9"/>
        <v>386705.99</v>
      </c>
      <c r="E35" s="198">
        <v>46446.6</v>
      </c>
      <c r="F35" s="198">
        <v>46446.6</v>
      </c>
      <c r="G35" s="80">
        <f t="shared" si="8"/>
        <v>340259.39</v>
      </c>
    </row>
    <row r="36" spans="1:7" x14ac:dyDescent="0.25">
      <c r="A36" s="84" t="s">
        <v>312</v>
      </c>
      <c r="B36" s="198">
        <v>6216000</v>
      </c>
      <c r="C36" s="198">
        <v>83108.12</v>
      </c>
      <c r="D36" s="199">
        <f t="shared" si="9"/>
        <v>6299108.1200000001</v>
      </c>
      <c r="E36" s="198">
        <v>728189.63</v>
      </c>
      <c r="F36" s="198">
        <v>728189.63</v>
      </c>
      <c r="G36" s="80">
        <f t="shared" si="8"/>
        <v>5570918.4900000002</v>
      </c>
    </row>
    <row r="37" spans="1:7" x14ac:dyDescent="0.25">
      <c r="A37" s="84" t="s">
        <v>313</v>
      </c>
      <c r="B37" s="198">
        <v>609357.29</v>
      </c>
      <c r="C37" s="198">
        <v>235</v>
      </c>
      <c r="D37" s="199">
        <f t="shared" si="9"/>
        <v>609592.29</v>
      </c>
      <c r="E37" s="198">
        <v>95216.17</v>
      </c>
      <c r="F37" s="198">
        <v>95216.17</v>
      </c>
      <c r="G37" s="80">
        <f t="shared" si="8"/>
        <v>514376.12000000005</v>
      </c>
    </row>
    <row r="38" spans="1:7" x14ac:dyDescent="0.25">
      <c r="A38" s="83" t="s">
        <v>314</v>
      </c>
      <c r="B38" s="80">
        <f>SUM(B39:B47)</f>
        <v>7670000</v>
      </c>
      <c r="C38" s="80">
        <f t="shared" ref="C38:G38" si="10">SUM(C39:C47)</f>
        <v>273256.23</v>
      </c>
      <c r="D38" s="80">
        <f t="shared" si="10"/>
        <v>7943256.2300000004</v>
      </c>
      <c r="E38" s="80">
        <f t="shared" si="10"/>
        <v>1839691.55</v>
      </c>
      <c r="F38" s="80">
        <f t="shared" si="10"/>
        <v>1839691.55</v>
      </c>
      <c r="G38" s="80">
        <f t="shared" si="10"/>
        <v>6103564.6799999997</v>
      </c>
    </row>
    <row r="39" spans="1:7" x14ac:dyDescent="0.25">
      <c r="A39" s="84" t="s">
        <v>315</v>
      </c>
      <c r="B39" s="199"/>
      <c r="C39" s="199"/>
      <c r="D39" s="199">
        <f t="shared" ref="D39:D47" si="11">B39+C39</f>
        <v>0</v>
      </c>
      <c r="E39" s="199"/>
      <c r="F39" s="199"/>
      <c r="G39" s="80">
        <f>D39-E39</f>
        <v>0</v>
      </c>
    </row>
    <row r="40" spans="1:7" x14ac:dyDescent="0.25">
      <c r="A40" s="84" t="s">
        <v>316</v>
      </c>
      <c r="B40" s="198">
        <v>5340000</v>
      </c>
      <c r="C40" s="198">
        <v>0</v>
      </c>
      <c r="D40" s="199">
        <f t="shared" si="11"/>
        <v>5340000</v>
      </c>
      <c r="E40" s="198">
        <v>900000</v>
      </c>
      <c r="F40" s="198">
        <v>900000</v>
      </c>
      <c r="G40" s="80">
        <f t="shared" ref="G40:G47" si="12">D40-E40</f>
        <v>4440000</v>
      </c>
    </row>
    <row r="41" spans="1:7" x14ac:dyDescent="0.25">
      <c r="A41" s="84" t="s">
        <v>317</v>
      </c>
      <c r="B41" s="199"/>
      <c r="C41" s="199"/>
      <c r="D41" s="199">
        <f t="shared" si="11"/>
        <v>0</v>
      </c>
      <c r="E41" s="199"/>
      <c r="F41" s="199"/>
      <c r="G41" s="80">
        <f t="shared" si="12"/>
        <v>0</v>
      </c>
    </row>
    <row r="42" spans="1:7" x14ac:dyDescent="0.25">
      <c r="A42" s="84" t="s">
        <v>318</v>
      </c>
      <c r="B42" s="198">
        <v>2330000</v>
      </c>
      <c r="C42" s="198">
        <v>273256.23</v>
      </c>
      <c r="D42" s="199">
        <f t="shared" si="11"/>
        <v>2603256.23</v>
      </c>
      <c r="E42" s="198">
        <v>939691.55</v>
      </c>
      <c r="F42" s="198">
        <v>939691.55</v>
      </c>
      <c r="G42" s="80">
        <f t="shared" si="12"/>
        <v>1663564.68</v>
      </c>
    </row>
    <row r="43" spans="1:7" x14ac:dyDescent="0.25">
      <c r="A43" s="84" t="s">
        <v>319</v>
      </c>
      <c r="B43" s="199"/>
      <c r="C43" s="199"/>
      <c r="D43" s="199">
        <f t="shared" si="11"/>
        <v>0</v>
      </c>
      <c r="E43" s="199"/>
      <c r="F43" s="199"/>
      <c r="G43" s="80">
        <f t="shared" si="12"/>
        <v>0</v>
      </c>
    </row>
    <row r="44" spans="1:7" x14ac:dyDescent="0.25">
      <c r="A44" s="84" t="s">
        <v>320</v>
      </c>
      <c r="B44" s="199"/>
      <c r="C44" s="199"/>
      <c r="D44" s="199">
        <f t="shared" si="11"/>
        <v>0</v>
      </c>
      <c r="E44" s="199"/>
      <c r="F44" s="199"/>
      <c r="G44" s="80">
        <f t="shared" si="12"/>
        <v>0</v>
      </c>
    </row>
    <row r="45" spans="1:7" x14ac:dyDescent="0.25">
      <c r="A45" s="84" t="s">
        <v>321</v>
      </c>
      <c r="B45" s="199"/>
      <c r="C45" s="199"/>
      <c r="D45" s="199">
        <f t="shared" si="11"/>
        <v>0</v>
      </c>
      <c r="E45" s="199"/>
      <c r="F45" s="199"/>
      <c r="G45" s="80">
        <f t="shared" si="12"/>
        <v>0</v>
      </c>
    </row>
    <row r="46" spans="1:7" x14ac:dyDescent="0.25">
      <c r="A46" s="84" t="s">
        <v>322</v>
      </c>
      <c r="B46" s="199"/>
      <c r="C46" s="199"/>
      <c r="D46" s="199">
        <f t="shared" si="11"/>
        <v>0</v>
      </c>
      <c r="E46" s="199"/>
      <c r="F46" s="199"/>
      <c r="G46" s="80">
        <f t="shared" si="12"/>
        <v>0</v>
      </c>
    </row>
    <row r="47" spans="1:7" x14ac:dyDescent="0.25">
      <c r="A47" s="84" t="s">
        <v>323</v>
      </c>
      <c r="B47" s="199"/>
      <c r="C47" s="199"/>
      <c r="D47" s="199">
        <f t="shared" si="11"/>
        <v>0</v>
      </c>
      <c r="E47" s="199"/>
      <c r="F47" s="199"/>
      <c r="G47" s="80">
        <f t="shared" si="12"/>
        <v>0</v>
      </c>
    </row>
    <row r="48" spans="1:7" x14ac:dyDescent="0.25">
      <c r="A48" s="83" t="s">
        <v>324</v>
      </c>
      <c r="B48" s="80">
        <f>SUM(B49:B57)</f>
        <v>534000</v>
      </c>
      <c r="C48" s="80">
        <f t="shared" ref="C48:G48" si="13">SUM(C49:C57)</f>
        <v>63.880000000000109</v>
      </c>
      <c r="D48" s="80">
        <f t="shared" si="13"/>
        <v>534063.88</v>
      </c>
      <c r="E48" s="80">
        <f t="shared" si="13"/>
        <v>56410.8</v>
      </c>
      <c r="F48" s="80">
        <f t="shared" si="13"/>
        <v>56410.8</v>
      </c>
      <c r="G48" s="80">
        <f t="shared" si="13"/>
        <v>477653.08</v>
      </c>
    </row>
    <row r="49" spans="1:7" x14ac:dyDescent="0.25">
      <c r="A49" s="84" t="s">
        <v>325</v>
      </c>
      <c r="B49" s="198">
        <v>389000</v>
      </c>
      <c r="C49" s="198">
        <v>2363.88</v>
      </c>
      <c r="D49" s="199">
        <f t="shared" ref="D49:D57" si="14">B49+C49</f>
        <v>391363.88</v>
      </c>
      <c r="E49" s="198">
        <v>56410.8</v>
      </c>
      <c r="F49" s="198">
        <v>56410.8</v>
      </c>
      <c r="G49" s="80">
        <f>D49-E49</f>
        <v>334953.08</v>
      </c>
    </row>
    <row r="50" spans="1:7" x14ac:dyDescent="0.25">
      <c r="A50" s="84" t="s">
        <v>326</v>
      </c>
      <c r="B50" s="199"/>
      <c r="C50" s="199"/>
      <c r="D50" s="199">
        <f t="shared" si="14"/>
        <v>0</v>
      </c>
      <c r="E50" s="199"/>
      <c r="F50" s="199"/>
      <c r="G50" s="80">
        <f t="shared" ref="G50:G57" si="15">D50-E50</f>
        <v>0</v>
      </c>
    </row>
    <row r="51" spans="1:7" x14ac:dyDescent="0.25">
      <c r="A51" s="84" t="s">
        <v>327</v>
      </c>
      <c r="B51" s="199"/>
      <c r="C51" s="199"/>
      <c r="D51" s="199">
        <f t="shared" si="14"/>
        <v>0</v>
      </c>
      <c r="E51" s="199"/>
      <c r="F51" s="199"/>
      <c r="G51" s="80">
        <f t="shared" si="15"/>
        <v>0</v>
      </c>
    </row>
    <row r="52" spans="1:7" x14ac:dyDescent="0.25">
      <c r="A52" s="84" t="s">
        <v>328</v>
      </c>
      <c r="B52" s="199"/>
      <c r="C52" s="199"/>
      <c r="D52" s="199">
        <f t="shared" si="14"/>
        <v>0</v>
      </c>
      <c r="E52" s="199"/>
      <c r="F52" s="199"/>
      <c r="G52" s="80">
        <f t="shared" si="15"/>
        <v>0</v>
      </c>
    </row>
    <row r="53" spans="1:7" x14ac:dyDescent="0.25">
      <c r="A53" s="84" t="s">
        <v>329</v>
      </c>
      <c r="B53" s="199"/>
      <c r="C53" s="199"/>
      <c r="D53" s="199">
        <f t="shared" si="14"/>
        <v>0</v>
      </c>
      <c r="E53" s="199"/>
      <c r="F53" s="199"/>
      <c r="G53" s="80">
        <f t="shared" si="15"/>
        <v>0</v>
      </c>
    </row>
    <row r="54" spans="1:7" x14ac:dyDescent="0.25">
      <c r="A54" s="84" t="s">
        <v>330</v>
      </c>
      <c r="B54" s="198">
        <v>125000</v>
      </c>
      <c r="C54" s="198">
        <v>-2300</v>
      </c>
      <c r="D54" s="199">
        <f t="shared" si="14"/>
        <v>122700</v>
      </c>
      <c r="E54" s="198">
        <v>0</v>
      </c>
      <c r="F54" s="198">
        <v>0</v>
      </c>
      <c r="G54" s="80">
        <f t="shared" si="15"/>
        <v>122700</v>
      </c>
    </row>
    <row r="55" spans="1:7" x14ac:dyDescent="0.25">
      <c r="A55" s="84" t="s">
        <v>331</v>
      </c>
      <c r="B55" s="199"/>
      <c r="C55" s="199"/>
      <c r="D55" s="199">
        <f t="shared" si="14"/>
        <v>0</v>
      </c>
      <c r="E55" s="199"/>
      <c r="F55" s="199"/>
      <c r="G55" s="80">
        <f t="shared" si="15"/>
        <v>0</v>
      </c>
    </row>
    <row r="56" spans="1:7" x14ac:dyDescent="0.25">
      <c r="A56" s="84" t="s">
        <v>332</v>
      </c>
      <c r="B56" s="199"/>
      <c r="C56" s="199"/>
      <c r="D56" s="199">
        <f t="shared" si="14"/>
        <v>0</v>
      </c>
      <c r="E56" s="199"/>
      <c r="F56" s="199"/>
      <c r="G56" s="80">
        <f t="shared" si="15"/>
        <v>0</v>
      </c>
    </row>
    <row r="57" spans="1:7" x14ac:dyDescent="0.25">
      <c r="A57" s="84" t="s">
        <v>333</v>
      </c>
      <c r="B57" s="198">
        <v>20000</v>
      </c>
      <c r="C57" s="198">
        <v>0</v>
      </c>
      <c r="D57" s="199">
        <f t="shared" si="14"/>
        <v>20000</v>
      </c>
      <c r="E57" s="198">
        <v>0</v>
      </c>
      <c r="F57" s="198">
        <v>0</v>
      </c>
      <c r="G57" s="80">
        <f t="shared" si="15"/>
        <v>20000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16">SUM(C59:C61)</f>
        <v>0</v>
      </c>
      <c r="D58" s="80">
        <f t="shared" si="16"/>
        <v>0</v>
      </c>
      <c r="E58" s="80">
        <f t="shared" si="16"/>
        <v>0</v>
      </c>
      <c r="F58" s="80">
        <f t="shared" si="16"/>
        <v>0</v>
      </c>
      <c r="G58" s="80">
        <f t="shared" si="16"/>
        <v>0</v>
      </c>
    </row>
    <row r="59" spans="1:7" x14ac:dyDescent="0.25">
      <c r="A59" s="84" t="s">
        <v>335</v>
      </c>
      <c r="B59" s="199"/>
      <c r="C59" s="199"/>
      <c r="D59" s="199">
        <f t="shared" ref="D59:D61" si="17">B59+C59</f>
        <v>0</v>
      </c>
      <c r="E59" s="199"/>
      <c r="F59" s="199"/>
      <c r="G59" s="199">
        <f t="shared" ref="G59:G61" si="18">D59-E59</f>
        <v>0</v>
      </c>
    </row>
    <row r="60" spans="1:7" x14ac:dyDescent="0.25">
      <c r="A60" s="84" t="s">
        <v>336</v>
      </c>
      <c r="B60" s="199"/>
      <c r="C60" s="199"/>
      <c r="D60" s="199">
        <f t="shared" si="17"/>
        <v>0</v>
      </c>
      <c r="E60" s="199"/>
      <c r="F60" s="199"/>
      <c r="G60" s="199">
        <f t="shared" si="18"/>
        <v>0</v>
      </c>
    </row>
    <row r="61" spans="1:7" x14ac:dyDescent="0.25">
      <c r="A61" s="84" t="s">
        <v>337</v>
      </c>
      <c r="B61" s="199"/>
      <c r="C61" s="199"/>
      <c r="D61" s="199">
        <f t="shared" si="17"/>
        <v>0</v>
      </c>
      <c r="E61" s="199"/>
      <c r="F61" s="199"/>
      <c r="G61" s="199">
        <f t="shared" si="18"/>
        <v>0</v>
      </c>
    </row>
    <row r="62" spans="1:7" x14ac:dyDescent="0.25">
      <c r="A62" s="83" t="s">
        <v>338</v>
      </c>
      <c r="B62" s="80">
        <f>SUM(B63:B67,B69:B70)</f>
        <v>24168.66</v>
      </c>
      <c r="C62" s="80">
        <f t="shared" ref="C62:G62" si="19">SUM(C63:C67,C69:C70)</f>
        <v>867254.79</v>
      </c>
      <c r="D62" s="80">
        <f t="shared" si="19"/>
        <v>891423.45000000007</v>
      </c>
      <c r="E62" s="80">
        <f t="shared" si="19"/>
        <v>0</v>
      </c>
      <c r="F62" s="80">
        <f t="shared" si="19"/>
        <v>0</v>
      </c>
      <c r="G62" s="80">
        <f t="shared" si="19"/>
        <v>891423.45000000007</v>
      </c>
    </row>
    <row r="63" spans="1:7" x14ac:dyDescent="0.25">
      <c r="A63" s="84" t="s">
        <v>339</v>
      </c>
      <c r="B63" s="199"/>
      <c r="C63" s="199"/>
      <c r="D63" s="199">
        <f t="shared" ref="D63:D70" si="20">B63+C63</f>
        <v>0</v>
      </c>
      <c r="E63" s="199"/>
      <c r="F63" s="199"/>
      <c r="G63" s="199">
        <f t="shared" ref="G63:G70" si="21">D63-E63</f>
        <v>0</v>
      </c>
    </row>
    <row r="64" spans="1:7" x14ac:dyDescent="0.25">
      <c r="A64" s="84" t="s">
        <v>340</v>
      </c>
      <c r="B64" s="199"/>
      <c r="C64" s="199"/>
      <c r="D64" s="199">
        <f t="shared" si="20"/>
        <v>0</v>
      </c>
      <c r="E64" s="199"/>
      <c r="F64" s="199"/>
      <c r="G64" s="199">
        <f t="shared" si="21"/>
        <v>0</v>
      </c>
    </row>
    <row r="65" spans="1:7" x14ac:dyDescent="0.25">
      <c r="A65" s="84" t="s">
        <v>341</v>
      </c>
      <c r="B65" s="199"/>
      <c r="C65" s="199"/>
      <c r="D65" s="199">
        <f t="shared" si="20"/>
        <v>0</v>
      </c>
      <c r="E65" s="199"/>
      <c r="F65" s="199"/>
      <c r="G65" s="199">
        <f t="shared" si="21"/>
        <v>0</v>
      </c>
    </row>
    <row r="66" spans="1:7" x14ac:dyDescent="0.25">
      <c r="A66" s="84" t="s">
        <v>342</v>
      </c>
      <c r="B66" s="199"/>
      <c r="C66" s="199"/>
      <c r="D66" s="199">
        <f t="shared" si="20"/>
        <v>0</v>
      </c>
      <c r="E66" s="199"/>
      <c r="F66" s="199"/>
      <c r="G66" s="199">
        <f t="shared" si="21"/>
        <v>0</v>
      </c>
    </row>
    <row r="67" spans="1:7" x14ac:dyDescent="0.25">
      <c r="A67" s="84" t="s">
        <v>343</v>
      </c>
      <c r="B67" s="199"/>
      <c r="C67" s="199"/>
      <c r="D67" s="199">
        <f t="shared" si="20"/>
        <v>0</v>
      </c>
      <c r="E67" s="199"/>
      <c r="F67" s="199"/>
      <c r="G67" s="199">
        <f t="shared" si="21"/>
        <v>0</v>
      </c>
    </row>
    <row r="68" spans="1:7" x14ac:dyDescent="0.25">
      <c r="A68" s="84" t="s">
        <v>3301</v>
      </c>
      <c r="B68" s="199"/>
      <c r="C68" s="199"/>
      <c r="D68" s="199">
        <f t="shared" si="20"/>
        <v>0</v>
      </c>
      <c r="E68" s="199"/>
      <c r="F68" s="199"/>
      <c r="G68" s="199">
        <f t="shared" si="21"/>
        <v>0</v>
      </c>
    </row>
    <row r="69" spans="1:7" x14ac:dyDescent="0.25">
      <c r="A69" s="84" t="s">
        <v>345</v>
      </c>
      <c r="B69" s="199"/>
      <c r="C69" s="199"/>
      <c r="D69" s="199">
        <f t="shared" si="20"/>
        <v>0</v>
      </c>
      <c r="E69" s="199"/>
      <c r="F69" s="199"/>
      <c r="G69" s="199">
        <f t="shared" si="21"/>
        <v>0</v>
      </c>
    </row>
    <row r="70" spans="1:7" x14ac:dyDescent="0.25">
      <c r="A70" s="84" t="s">
        <v>346</v>
      </c>
      <c r="B70" s="198">
        <v>24168.66</v>
      </c>
      <c r="C70" s="198">
        <v>867254.79</v>
      </c>
      <c r="D70" s="199">
        <f t="shared" si="20"/>
        <v>891423.45000000007</v>
      </c>
      <c r="E70" s="198">
        <v>0</v>
      </c>
      <c r="F70" s="198">
        <v>0</v>
      </c>
      <c r="G70" s="199">
        <f t="shared" si="21"/>
        <v>891423.45000000007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99"/>
      <c r="C72" s="199"/>
      <c r="D72" s="199">
        <f t="shared" ref="D72:D74" si="23">B72+C72</f>
        <v>0</v>
      </c>
      <c r="E72" s="199"/>
      <c r="F72" s="199"/>
      <c r="G72" s="199">
        <f t="shared" ref="G72:G74" si="24">D72-E72</f>
        <v>0</v>
      </c>
    </row>
    <row r="73" spans="1:7" x14ac:dyDescent="0.25">
      <c r="A73" s="84" t="s">
        <v>349</v>
      </c>
      <c r="B73" s="199"/>
      <c r="C73" s="199"/>
      <c r="D73" s="199">
        <f t="shared" si="23"/>
        <v>0</v>
      </c>
      <c r="E73" s="199"/>
      <c r="F73" s="199"/>
      <c r="G73" s="199">
        <f t="shared" si="24"/>
        <v>0</v>
      </c>
    </row>
    <row r="74" spans="1:7" x14ac:dyDescent="0.25">
      <c r="A74" s="84" t="s">
        <v>350</v>
      </c>
      <c r="B74" s="199"/>
      <c r="C74" s="199"/>
      <c r="D74" s="199">
        <f t="shared" si="23"/>
        <v>0</v>
      </c>
      <c r="E74" s="199"/>
      <c r="F74" s="199"/>
      <c r="G74" s="199">
        <f t="shared" si="24"/>
        <v>0</v>
      </c>
    </row>
    <row r="75" spans="1:7" x14ac:dyDescent="0.25">
      <c r="A75" s="83" t="s">
        <v>351</v>
      </c>
      <c r="B75" s="80">
        <f>SUM(B76:B82)</f>
        <v>3090502.91</v>
      </c>
      <c r="C75" s="80">
        <f t="shared" ref="C75:G75" si="25">SUM(C76:C82)</f>
        <v>0</v>
      </c>
      <c r="D75" s="80">
        <f t="shared" si="25"/>
        <v>3090502.91</v>
      </c>
      <c r="E75" s="80">
        <f t="shared" si="25"/>
        <v>1548085</v>
      </c>
      <c r="F75" s="80">
        <f t="shared" si="25"/>
        <v>1548085</v>
      </c>
      <c r="G75" s="80">
        <f t="shared" si="25"/>
        <v>1542417.91</v>
      </c>
    </row>
    <row r="76" spans="1:7" x14ac:dyDescent="0.25">
      <c r="A76" s="84" t="s">
        <v>352</v>
      </c>
      <c r="B76" s="198">
        <v>3000000</v>
      </c>
      <c r="C76" s="198">
        <v>0</v>
      </c>
      <c r="D76" s="199">
        <f t="shared" ref="D76:D82" si="26">B76+C76</f>
        <v>3000000</v>
      </c>
      <c r="E76" s="198">
        <v>1500000</v>
      </c>
      <c r="F76" s="198">
        <v>1500000</v>
      </c>
      <c r="G76" s="80">
        <f>D76-E76</f>
        <v>1500000</v>
      </c>
    </row>
    <row r="77" spans="1:7" x14ac:dyDescent="0.25">
      <c r="A77" s="84" t="s">
        <v>353</v>
      </c>
      <c r="B77" s="198">
        <v>90502.91</v>
      </c>
      <c r="C77" s="198">
        <v>0</v>
      </c>
      <c r="D77" s="199">
        <f t="shared" si="26"/>
        <v>90502.91</v>
      </c>
      <c r="E77" s="198">
        <v>48085</v>
      </c>
      <c r="F77" s="198">
        <v>48085</v>
      </c>
      <c r="G77" s="80">
        <f t="shared" ref="G77:G82" si="27">D77-E77</f>
        <v>42417.91</v>
      </c>
    </row>
    <row r="78" spans="1:7" x14ac:dyDescent="0.25">
      <c r="A78" s="84" t="s">
        <v>354</v>
      </c>
      <c r="B78" s="199"/>
      <c r="C78" s="199"/>
      <c r="D78" s="199">
        <f t="shared" si="26"/>
        <v>0</v>
      </c>
      <c r="E78" s="199"/>
      <c r="F78" s="199"/>
      <c r="G78" s="80">
        <f t="shared" si="27"/>
        <v>0</v>
      </c>
    </row>
    <row r="79" spans="1:7" x14ac:dyDescent="0.25">
      <c r="A79" s="84" t="s">
        <v>355</v>
      </c>
      <c r="B79" s="199"/>
      <c r="C79" s="199"/>
      <c r="D79" s="199">
        <f t="shared" si="26"/>
        <v>0</v>
      </c>
      <c r="E79" s="199"/>
      <c r="F79" s="199"/>
      <c r="G79" s="80">
        <f t="shared" si="27"/>
        <v>0</v>
      </c>
    </row>
    <row r="80" spans="1:7" x14ac:dyDescent="0.25">
      <c r="A80" s="84" t="s">
        <v>356</v>
      </c>
      <c r="B80" s="199"/>
      <c r="C80" s="199"/>
      <c r="D80" s="199">
        <f t="shared" si="26"/>
        <v>0</v>
      </c>
      <c r="E80" s="199"/>
      <c r="F80" s="199"/>
      <c r="G80" s="80">
        <f t="shared" si="27"/>
        <v>0</v>
      </c>
    </row>
    <row r="81" spans="1:7" x14ac:dyDescent="0.25">
      <c r="A81" s="84" t="s">
        <v>357</v>
      </c>
      <c r="B81" s="199"/>
      <c r="C81" s="199"/>
      <c r="D81" s="199">
        <f t="shared" si="26"/>
        <v>0</v>
      </c>
      <c r="E81" s="199"/>
      <c r="F81" s="199"/>
      <c r="G81" s="80">
        <f t="shared" si="27"/>
        <v>0</v>
      </c>
    </row>
    <row r="82" spans="1:7" x14ac:dyDescent="0.25">
      <c r="A82" s="84" t="s">
        <v>358</v>
      </c>
      <c r="B82" s="199"/>
      <c r="C82" s="199"/>
      <c r="D82" s="199">
        <f t="shared" si="26"/>
        <v>0</v>
      </c>
      <c r="E82" s="199"/>
      <c r="F82" s="199"/>
      <c r="G82" s="80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38600000</v>
      </c>
      <c r="C84" s="79">
        <f t="shared" ref="C84:G84" si="28">SUM(C85,C93,C103,C113,C123,C133,C137,C146,C150)</f>
        <v>18916666.66</v>
      </c>
      <c r="D84" s="79">
        <f t="shared" si="28"/>
        <v>57516666.659999996</v>
      </c>
      <c r="E84" s="79">
        <f t="shared" si="28"/>
        <v>20950183.82</v>
      </c>
      <c r="F84" s="79">
        <f t="shared" si="28"/>
        <v>20950183.82</v>
      </c>
      <c r="G84" s="79">
        <f t="shared" si="28"/>
        <v>36566482.840000004</v>
      </c>
    </row>
    <row r="85" spans="1:7" x14ac:dyDescent="0.25">
      <c r="A85" s="83" t="s">
        <v>286</v>
      </c>
      <c r="B85" s="80">
        <f>SUM(B86:B92)</f>
        <v>6755802.1599999992</v>
      </c>
      <c r="C85" s="80">
        <f t="shared" ref="C85:G85" si="29">SUM(C86:C92)</f>
        <v>0</v>
      </c>
      <c r="D85" s="80">
        <f t="shared" si="29"/>
        <v>6755802.1599999992</v>
      </c>
      <c r="E85" s="80">
        <f t="shared" si="29"/>
        <v>1173302.18</v>
      </c>
      <c r="F85" s="80">
        <f t="shared" si="29"/>
        <v>1173302.18</v>
      </c>
      <c r="G85" s="80">
        <f t="shared" si="29"/>
        <v>5582499.9799999995</v>
      </c>
    </row>
    <row r="86" spans="1:7" x14ac:dyDescent="0.25">
      <c r="A86" s="84" t="s">
        <v>287</v>
      </c>
      <c r="B86" s="198">
        <v>5362842.8</v>
      </c>
      <c r="C86" s="198">
        <v>0</v>
      </c>
      <c r="D86" s="199">
        <f t="shared" ref="D86:D92" si="30">B86+C86</f>
        <v>5362842.8</v>
      </c>
      <c r="E86" s="198">
        <v>1145328.3799999999</v>
      </c>
      <c r="F86" s="198">
        <v>1145328.3799999999</v>
      </c>
      <c r="G86" s="80">
        <f>D86-E86</f>
        <v>4217514.42</v>
      </c>
    </row>
    <row r="87" spans="1:7" x14ac:dyDescent="0.25">
      <c r="A87" s="84" t="s">
        <v>288</v>
      </c>
      <c r="B87" s="199"/>
      <c r="C87" s="199"/>
      <c r="D87" s="199">
        <f t="shared" si="30"/>
        <v>0</v>
      </c>
      <c r="E87" s="199"/>
      <c r="F87" s="199"/>
      <c r="G87" s="80">
        <f t="shared" ref="G87:G92" si="31">D87-E87</f>
        <v>0</v>
      </c>
    </row>
    <row r="88" spans="1:7" x14ac:dyDescent="0.25">
      <c r="A88" s="84" t="s">
        <v>289</v>
      </c>
      <c r="B88" s="198">
        <v>952177.76</v>
      </c>
      <c r="C88" s="198">
        <v>0</v>
      </c>
      <c r="D88" s="199">
        <f t="shared" si="30"/>
        <v>952177.76</v>
      </c>
      <c r="E88" s="198">
        <v>6214.72</v>
      </c>
      <c r="F88" s="198">
        <v>6214.72</v>
      </c>
      <c r="G88" s="80">
        <f t="shared" si="31"/>
        <v>945963.04</v>
      </c>
    </row>
    <row r="89" spans="1:7" x14ac:dyDescent="0.25">
      <c r="A89" s="84" t="s">
        <v>290</v>
      </c>
      <c r="B89" s="199"/>
      <c r="C89" s="199"/>
      <c r="D89" s="199">
        <f t="shared" si="30"/>
        <v>0</v>
      </c>
      <c r="E89" s="199"/>
      <c r="F89" s="199"/>
      <c r="G89" s="80">
        <f t="shared" si="31"/>
        <v>0</v>
      </c>
    </row>
    <row r="90" spans="1:7" x14ac:dyDescent="0.25">
      <c r="A90" s="84" t="s">
        <v>291</v>
      </c>
      <c r="B90" s="198">
        <v>440781.6</v>
      </c>
      <c r="C90" s="198">
        <v>0</v>
      </c>
      <c r="D90" s="199">
        <f t="shared" si="30"/>
        <v>440781.6</v>
      </c>
      <c r="E90" s="198">
        <v>21759.08</v>
      </c>
      <c r="F90" s="198">
        <v>21759.08</v>
      </c>
      <c r="G90" s="80">
        <f t="shared" si="31"/>
        <v>419022.51999999996</v>
      </c>
    </row>
    <row r="91" spans="1:7" x14ac:dyDescent="0.25">
      <c r="A91" s="84" t="s">
        <v>292</v>
      </c>
      <c r="B91" s="199"/>
      <c r="C91" s="199"/>
      <c r="D91" s="199">
        <f t="shared" si="30"/>
        <v>0</v>
      </c>
      <c r="E91" s="199"/>
      <c r="F91" s="199"/>
      <c r="G91" s="80">
        <f t="shared" si="31"/>
        <v>0</v>
      </c>
    </row>
    <row r="92" spans="1:7" x14ac:dyDescent="0.25">
      <c r="A92" s="84" t="s">
        <v>293</v>
      </c>
      <c r="B92" s="199"/>
      <c r="C92" s="199"/>
      <c r="D92" s="199">
        <f t="shared" si="30"/>
        <v>0</v>
      </c>
      <c r="E92" s="199"/>
      <c r="F92" s="199"/>
      <c r="G92" s="80">
        <f t="shared" si="31"/>
        <v>0</v>
      </c>
    </row>
    <row r="93" spans="1:7" x14ac:dyDescent="0.25">
      <c r="A93" s="83" t="s">
        <v>294</v>
      </c>
      <c r="B93" s="80">
        <f>SUM(B94:B102)</f>
        <v>1143197.8400000001</v>
      </c>
      <c r="C93" s="80">
        <f t="shared" ref="C93:G93" si="32">SUM(C94:C102)</f>
        <v>0</v>
      </c>
      <c r="D93" s="80">
        <f t="shared" si="32"/>
        <v>1143197.8400000001</v>
      </c>
      <c r="E93" s="80">
        <f t="shared" si="32"/>
        <v>99978.9</v>
      </c>
      <c r="F93" s="80">
        <f t="shared" si="32"/>
        <v>99978.9</v>
      </c>
      <c r="G93" s="80">
        <f t="shared" si="32"/>
        <v>1043218.94</v>
      </c>
    </row>
    <row r="94" spans="1:7" x14ac:dyDescent="0.25">
      <c r="A94" s="84" t="s">
        <v>295</v>
      </c>
      <c r="B94" s="199"/>
      <c r="C94" s="199"/>
      <c r="D94" s="199">
        <f t="shared" ref="D94:D102" si="33">B94+C94</f>
        <v>0</v>
      </c>
      <c r="E94" s="199"/>
      <c r="F94" s="199"/>
      <c r="G94" s="80">
        <f>D94-E94</f>
        <v>0</v>
      </c>
    </row>
    <row r="95" spans="1:7" x14ac:dyDescent="0.25">
      <c r="A95" s="84" t="s">
        <v>296</v>
      </c>
      <c r="B95" s="199"/>
      <c r="C95" s="199"/>
      <c r="D95" s="199">
        <f t="shared" si="33"/>
        <v>0</v>
      </c>
      <c r="E95" s="199"/>
      <c r="F95" s="199"/>
      <c r="G95" s="80">
        <f t="shared" ref="G95:G102" si="34">D95-E95</f>
        <v>0</v>
      </c>
    </row>
    <row r="96" spans="1:7" x14ac:dyDescent="0.25">
      <c r="A96" s="84" t="s">
        <v>297</v>
      </c>
      <c r="B96" s="199"/>
      <c r="C96" s="199"/>
      <c r="D96" s="199">
        <f t="shared" si="33"/>
        <v>0</v>
      </c>
      <c r="E96" s="199"/>
      <c r="F96" s="199"/>
      <c r="G96" s="80">
        <f t="shared" si="34"/>
        <v>0</v>
      </c>
    </row>
    <row r="97" spans="1:7" x14ac:dyDescent="0.25">
      <c r="A97" s="84" t="s">
        <v>298</v>
      </c>
      <c r="B97" s="198">
        <v>143197.84</v>
      </c>
      <c r="C97" s="198">
        <v>0</v>
      </c>
      <c r="D97" s="199">
        <f t="shared" si="33"/>
        <v>143197.84</v>
      </c>
      <c r="E97" s="198">
        <v>0</v>
      </c>
      <c r="F97" s="198">
        <v>0</v>
      </c>
      <c r="G97" s="80">
        <f t="shared" si="34"/>
        <v>143197.84</v>
      </c>
    </row>
    <row r="98" spans="1:7" x14ac:dyDescent="0.25">
      <c r="A98" s="42" t="s">
        <v>299</v>
      </c>
      <c r="B98" s="199"/>
      <c r="C98" s="199"/>
      <c r="D98" s="199">
        <f t="shared" si="33"/>
        <v>0</v>
      </c>
      <c r="E98" s="199"/>
      <c r="F98" s="199"/>
      <c r="G98" s="80">
        <f t="shared" si="34"/>
        <v>0</v>
      </c>
    </row>
    <row r="99" spans="1:7" x14ac:dyDescent="0.25">
      <c r="A99" s="84" t="s">
        <v>300</v>
      </c>
      <c r="B99" s="198">
        <v>1000000</v>
      </c>
      <c r="C99" s="198">
        <v>0</v>
      </c>
      <c r="D99" s="199">
        <f t="shared" si="33"/>
        <v>1000000</v>
      </c>
      <c r="E99" s="198">
        <v>99978.9</v>
      </c>
      <c r="F99" s="198">
        <v>99978.9</v>
      </c>
      <c r="G99" s="80">
        <f t="shared" si="34"/>
        <v>900021.1</v>
      </c>
    </row>
    <row r="100" spans="1:7" x14ac:dyDescent="0.25">
      <c r="A100" s="84" t="s">
        <v>301</v>
      </c>
      <c r="B100" s="199"/>
      <c r="C100" s="199"/>
      <c r="D100" s="199">
        <f t="shared" si="33"/>
        <v>0</v>
      </c>
      <c r="E100" s="199"/>
      <c r="F100" s="199"/>
      <c r="G100" s="80">
        <f t="shared" si="34"/>
        <v>0</v>
      </c>
    </row>
    <row r="101" spans="1:7" x14ac:dyDescent="0.25">
      <c r="A101" s="84" t="s">
        <v>302</v>
      </c>
      <c r="B101" s="199"/>
      <c r="C101" s="199"/>
      <c r="D101" s="199">
        <f t="shared" si="33"/>
        <v>0</v>
      </c>
      <c r="E101" s="199"/>
      <c r="F101" s="199"/>
      <c r="G101" s="80">
        <f t="shared" si="34"/>
        <v>0</v>
      </c>
    </row>
    <row r="102" spans="1:7" x14ac:dyDescent="0.25">
      <c r="A102" s="84" t="s">
        <v>303</v>
      </c>
      <c r="B102" s="199"/>
      <c r="C102" s="199"/>
      <c r="D102" s="199">
        <f t="shared" si="33"/>
        <v>0</v>
      </c>
      <c r="E102" s="199"/>
      <c r="F102" s="199"/>
      <c r="G102" s="80">
        <f t="shared" si="34"/>
        <v>0</v>
      </c>
    </row>
    <row r="103" spans="1:7" x14ac:dyDescent="0.25">
      <c r="A103" s="83" t="s">
        <v>304</v>
      </c>
      <c r="B103" s="80">
        <f>SUM(B104:B112)</f>
        <v>400000</v>
      </c>
      <c r="C103" s="80">
        <f>SUM(C104:C112)</f>
        <v>0</v>
      </c>
      <c r="D103" s="80">
        <f t="shared" ref="D103:G103" si="35">SUM(D104:D112)</f>
        <v>400000</v>
      </c>
      <c r="E103" s="80">
        <f t="shared" si="35"/>
        <v>12348.24</v>
      </c>
      <c r="F103" s="80">
        <f t="shared" si="35"/>
        <v>12348.24</v>
      </c>
      <c r="G103" s="80">
        <f t="shared" si="35"/>
        <v>387651.76</v>
      </c>
    </row>
    <row r="104" spans="1:7" x14ac:dyDescent="0.25">
      <c r="A104" s="84" t="s">
        <v>305</v>
      </c>
      <c r="B104" s="199"/>
      <c r="C104" s="199"/>
      <c r="D104" s="199">
        <f t="shared" ref="D104:D112" si="36">B104+C104</f>
        <v>0</v>
      </c>
      <c r="E104" s="199"/>
      <c r="F104" s="199"/>
      <c r="G104" s="80">
        <f>D104-E104</f>
        <v>0</v>
      </c>
    </row>
    <row r="105" spans="1:7" x14ac:dyDescent="0.25">
      <c r="A105" s="84" t="s">
        <v>306</v>
      </c>
      <c r="B105" s="199"/>
      <c r="C105" s="199"/>
      <c r="D105" s="199">
        <f t="shared" si="36"/>
        <v>0</v>
      </c>
      <c r="E105" s="199"/>
      <c r="F105" s="199"/>
      <c r="G105" s="80">
        <f t="shared" ref="G105:G112" si="37">D105-E105</f>
        <v>0</v>
      </c>
    </row>
    <row r="106" spans="1:7" x14ac:dyDescent="0.25">
      <c r="A106" s="84" t="s">
        <v>307</v>
      </c>
      <c r="B106" s="199"/>
      <c r="C106" s="199"/>
      <c r="D106" s="199">
        <f t="shared" si="36"/>
        <v>0</v>
      </c>
      <c r="E106" s="199"/>
      <c r="F106" s="199"/>
      <c r="G106" s="80">
        <f t="shared" si="37"/>
        <v>0</v>
      </c>
    </row>
    <row r="107" spans="1:7" x14ac:dyDescent="0.25">
      <c r="A107" s="84" t="s">
        <v>308</v>
      </c>
      <c r="B107" s="199"/>
      <c r="C107" s="199"/>
      <c r="D107" s="199">
        <f t="shared" si="36"/>
        <v>0</v>
      </c>
      <c r="E107" s="199"/>
      <c r="F107" s="199"/>
      <c r="G107" s="80">
        <f t="shared" si="37"/>
        <v>0</v>
      </c>
    </row>
    <row r="108" spans="1:7" x14ac:dyDescent="0.25">
      <c r="A108" s="84" t="s">
        <v>309</v>
      </c>
      <c r="B108" s="198">
        <v>400000</v>
      </c>
      <c r="C108" s="198">
        <v>0</v>
      </c>
      <c r="D108" s="199">
        <f t="shared" si="36"/>
        <v>400000</v>
      </c>
      <c r="E108" s="198">
        <v>12348.24</v>
      </c>
      <c r="F108" s="198">
        <v>12348.24</v>
      </c>
      <c r="G108" s="80">
        <f t="shared" si="37"/>
        <v>387651.76</v>
      </c>
    </row>
    <row r="109" spans="1:7" x14ac:dyDescent="0.25">
      <c r="A109" s="84" t="s">
        <v>310</v>
      </c>
      <c r="B109" s="199"/>
      <c r="C109" s="199"/>
      <c r="D109" s="199">
        <f t="shared" si="36"/>
        <v>0</v>
      </c>
      <c r="E109" s="199"/>
      <c r="F109" s="199"/>
      <c r="G109" s="80">
        <f t="shared" si="37"/>
        <v>0</v>
      </c>
    </row>
    <row r="110" spans="1:7" x14ac:dyDescent="0.25">
      <c r="A110" s="84" t="s">
        <v>311</v>
      </c>
      <c r="B110" s="199"/>
      <c r="C110" s="199"/>
      <c r="D110" s="199">
        <f t="shared" si="36"/>
        <v>0</v>
      </c>
      <c r="E110" s="199"/>
      <c r="F110" s="199"/>
      <c r="G110" s="80">
        <f t="shared" si="37"/>
        <v>0</v>
      </c>
    </row>
    <row r="111" spans="1:7" x14ac:dyDescent="0.25">
      <c r="A111" s="84" t="s">
        <v>312</v>
      </c>
      <c r="B111" s="199"/>
      <c r="C111" s="199"/>
      <c r="D111" s="199">
        <f t="shared" si="36"/>
        <v>0</v>
      </c>
      <c r="E111" s="199"/>
      <c r="F111" s="199"/>
      <c r="G111" s="80">
        <f t="shared" si="37"/>
        <v>0</v>
      </c>
    </row>
    <row r="112" spans="1:7" x14ac:dyDescent="0.25">
      <c r="A112" s="84" t="s">
        <v>313</v>
      </c>
      <c r="B112" s="199"/>
      <c r="C112" s="199"/>
      <c r="D112" s="199">
        <f t="shared" si="36"/>
        <v>0</v>
      </c>
      <c r="E112" s="199"/>
      <c r="F112" s="199"/>
      <c r="G112" s="80">
        <f t="shared" si="37"/>
        <v>0</v>
      </c>
    </row>
    <row r="113" spans="1:7" x14ac:dyDescent="0.25">
      <c r="A113" s="83" t="s">
        <v>314</v>
      </c>
      <c r="B113" s="80">
        <f>SUM(B114:B122)</f>
        <v>4800000</v>
      </c>
      <c r="C113" s="80">
        <f t="shared" ref="C113:G113" si="38">SUM(C114:C122)</f>
        <v>8799426.6300000008</v>
      </c>
      <c r="D113" s="80">
        <f t="shared" si="38"/>
        <v>13599426.630000001</v>
      </c>
      <c r="E113" s="80">
        <f t="shared" si="38"/>
        <v>9547314.4700000007</v>
      </c>
      <c r="F113" s="80">
        <f t="shared" si="38"/>
        <v>9547314.4700000007</v>
      </c>
      <c r="G113" s="80">
        <f t="shared" si="38"/>
        <v>4052112.16</v>
      </c>
    </row>
    <row r="114" spans="1:7" x14ac:dyDescent="0.25">
      <c r="A114" s="84" t="s">
        <v>315</v>
      </c>
      <c r="B114" s="199"/>
      <c r="C114" s="199"/>
      <c r="D114" s="199">
        <f t="shared" ref="D114:D122" si="39">B114+C114</f>
        <v>0</v>
      </c>
      <c r="E114" s="199"/>
      <c r="F114" s="199"/>
      <c r="G114" s="80">
        <f>D114-E114</f>
        <v>0</v>
      </c>
    </row>
    <row r="115" spans="1:7" x14ac:dyDescent="0.25">
      <c r="A115" s="84" t="s">
        <v>316</v>
      </c>
      <c r="B115" s="199"/>
      <c r="C115" s="199"/>
      <c r="D115" s="199">
        <f t="shared" si="39"/>
        <v>0</v>
      </c>
      <c r="E115" s="199"/>
      <c r="F115" s="199"/>
      <c r="G115" s="80">
        <f t="shared" ref="G115:G122" si="40">D115-E115</f>
        <v>0</v>
      </c>
    </row>
    <row r="116" spans="1:7" x14ac:dyDescent="0.25">
      <c r="A116" s="84" t="s">
        <v>317</v>
      </c>
      <c r="B116" s="198">
        <v>4800000</v>
      </c>
      <c r="C116" s="198">
        <v>0</v>
      </c>
      <c r="D116" s="199">
        <f t="shared" si="39"/>
        <v>4800000</v>
      </c>
      <c r="E116" s="198">
        <v>747887.84</v>
      </c>
      <c r="F116" s="198">
        <v>747887.84</v>
      </c>
      <c r="G116" s="80">
        <f t="shared" si="40"/>
        <v>4052112.16</v>
      </c>
    </row>
    <row r="117" spans="1:7" x14ac:dyDescent="0.25">
      <c r="A117" s="84" t="s">
        <v>318</v>
      </c>
      <c r="B117" s="198">
        <v>0</v>
      </c>
      <c r="C117" s="198">
        <v>8799426.6300000008</v>
      </c>
      <c r="D117" s="199">
        <f t="shared" si="39"/>
        <v>8799426.6300000008</v>
      </c>
      <c r="E117" s="198">
        <v>8799426.6300000008</v>
      </c>
      <c r="F117" s="198">
        <v>8799426.6300000008</v>
      </c>
      <c r="G117" s="80">
        <f t="shared" si="40"/>
        <v>0</v>
      </c>
    </row>
    <row r="118" spans="1:7" x14ac:dyDescent="0.25">
      <c r="A118" s="84" t="s">
        <v>319</v>
      </c>
      <c r="B118" s="199"/>
      <c r="C118" s="199"/>
      <c r="D118" s="199">
        <f t="shared" si="39"/>
        <v>0</v>
      </c>
      <c r="E118" s="199"/>
      <c r="F118" s="199"/>
      <c r="G118" s="80">
        <f t="shared" si="40"/>
        <v>0</v>
      </c>
    </row>
    <row r="119" spans="1:7" x14ac:dyDescent="0.25">
      <c r="A119" s="84" t="s">
        <v>320</v>
      </c>
      <c r="B119" s="199"/>
      <c r="C119" s="199"/>
      <c r="D119" s="199">
        <f t="shared" si="39"/>
        <v>0</v>
      </c>
      <c r="E119" s="199"/>
      <c r="F119" s="199"/>
      <c r="G119" s="80">
        <f t="shared" si="40"/>
        <v>0</v>
      </c>
    </row>
    <row r="120" spans="1:7" x14ac:dyDescent="0.25">
      <c r="A120" s="84" t="s">
        <v>321</v>
      </c>
      <c r="B120" s="199"/>
      <c r="C120" s="199"/>
      <c r="D120" s="199">
        <f t="shared" si="39"/>
        <v>0</v>
      </c>
      <c r="E120" s="199"/>
      <c r="F120" s="199"/>
      <c r="G120" s="80">
        <f t="shared" si="40"/>
        <v>0</v>
      </c>
    </row>
    <row r="121" spans="1:7" x14ac:dyDescent="0.25">
      <c r="A121" s="84" t="s">
        <v>322</v>
      </c>
      <c r="B121" s="199"/>
      <c r="C121" s="199"/>
      <c r="D121" s="199">
        <f t="shared" si="39"/>
        <v>0</v>
      </c>
      <c r="E121" s="199"/>
      <c r="F121" s="199"/>
      <c r="G121" s="80">
        <f t="shared" si="40"/>
        <v>0</v>
      </c>
    </row>
    <row r="122" spans="1:7" x14ac:dyDescent="0.25">
      <c r="A122" s="84" t="s">
        <v>323</v>
      </c>
      <c r="B122" s="199"/>
      <c r="C122" s="199"/>
      <c r="D122" s="199">
        <f t="shared" si="39"/>
        <v>0</v>
      </c>
      <c r="E122" s="199"/>
      <c r="F122" s="199"/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42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42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42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42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42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42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42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42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3">SUM(C134:C136)</f>
        <v>10117240.029999999</v>
      </c>
      <c r="D133" s="80">
        <f t="shared" si="43"/>
        <v>10117240.029999999</v>
      </c>
      <c r="E133" s="80">
        <f t="shared" si="43"/>
        <v>10117240.029999999</v>
      </c>
      <c r="F133" s="80">
        <f t="shared" si="43"/>
        <v>10117240.029999999</v>
      </c>
      <c r="G133" s="80">
        <f t="shared" si="43"/>
        <v>0</v>
      </c>
    </row>
    <row r="134" spans="1:7" x14ac:dyDescent="0.25">
      <c r="A134" s="84" t="s">
        <v>335</v>
      </c>
      <c r="B134" s="198">
        <v>0</v>
      </c>
      <c r="C134" s="198">
        <v>10117240.029999999</v>
      </c>
      <c r="D134" s="199">
        <f t="shared" ref="D134:D136" si="44">B134+C134</f>
        <v>10117240.029999999</v>
      </c>
      <c r="E134" s="198">
        <v>10117240.029999999</v>
      </c>
      <c r="F134" s="198">
        <v>10117240.029999999</v>
      </c>
      <c r="G134" s="80">
        <f>D134-E134</f>
        <v>0</v>
      </c>
    </row>
    <row r="135" spans="1:7" x14ac:dyDescent="0.25">
      <c r="A135" s="84" t="s">
        <v>336</v>
      </c>
      <c r="B135" s="199"/>
      <c r="C135" s="199"/>
      <c r="D135" s="199">
        <f t="shared" si="44"/>
        <v>0</v>
      </c>
      <c r="E135" s="199"/>
      <c r="F135" s="199"/>
      <c r="G135" s="80">
        <f t="shared" ref="G135:G136" si="45">D135-E135</f>
        <v>0</v>
      </c>
    </row>
    <row r="136" spans="1:7" x14ac:dyDescent="0.25">
      <c r="A136" s="84" t="s">
        <v>337</v>
      </c>
      <c r="B136" s="199"/>
      <c r="C136" s="199"/>
      <c r="D136" s="199">
        <f t="shared" si="44"/>
        <v>0</v>
      </c>
      <c r="E136" s="199"/>
      <c r="F136" s="199"/>
      <c r="G136" s="80">
        <f t="shared" si="45"/>
        <v>0</v>
      </c>
    </row>
    <row r="137" spans="1:7" x14ac:dyDescent="0.25">
      <c r="A137" s="83" t="s">
        <v>338</v>
      </c>
      <c r="B137" s="80">
        <f>SUM(B138:B142,B144:B145)</f>
        <v>25501000</v>
      </c>
      <c r="C137" s="80">
        <f t="shared" ref="C137:G137" si="46">SUM(C138:C142,C144:C145)</f>
        <v>0</v>
      </c>
      <c r="D137" s="80">
        <f t="shared" si="46"/>
        <v>25501000</v>
      </c>
      <c r="E137" s="80">
        <f t="shared" si="46"/>
        <v>0</v>
      </c>
      <c r="F137" s="80">
        <f t="shared" si="46"/>
        <v>0</v>
      </c>
      <c r="G137" s="80">
        <f t="shared" si="46"/>
        <v>25501000</v>
      </c>
    </row>
    <row r="138" spans="1:7" x14ac:dyDescent="0.25">
      <c r="A138" s="84" t="s">
        <v>339</v>
      </c>
      <c r="B138" s="199"/>
      <c r="C138" s="199"/>
      <c r="D138" s="199">
        <f t="shared" ref="D138:D145" si="47">B138+C138</f>
        <v>0</v>
      </c>
      <c r="E138" s="199"/>
      <c r="F138" s="199"/>
      <c r="G138" s="80">
        <f>D138-E138</f>
        <v>0</v>
      </c>
    </row>
    <row r="139" spans="1:7" x14ac:dyDescent="0.25">
      <c r="A139" s="84" t="s">
        <v>340</v>
      </c>
      <c r="B139" s="199"/>
      <c r="C139" s="199"/>
      <c r="D139" s="199">
        <f t="shared" si="47"/>
        <v>0</v>
      </c>
      <c r="E139" s="199"/>
      <c r="F139" s="199"/>
      <c r="G139" s="80">
        <f t="shared" ref="G139:G145" si="48">D139-E139</f>
        <v>0</v>
      </c>
    </row>
    <row r="140" spans="1:7" x14ac:dyDescent="0.25">
      <c r="A140" s="84" t="s">
        <v>341</v>
      </c>
      <c r="B140" s="199"/>
      <c r="C140" s="199"/>
      <c r="D140" s="199">
        <f t="shared" si="47"/>
        <v>0</v>
      </c>
      <c r="E140" s="199"/>
      <c r="F140" s="199"/>
      <c r="G140" s="80">
        <f t="shared" si="48"/>
        <v>0</v>
      </c>
    </row>
    <row r="141" spans="1:7" x14ac:dyDescent="0.25">
      <c r="A141" s="84" t="s">
        <v>342</v>
      </c>
      <c r="B141" s="199"/>
      <c r="C141" s="199"/>
      <c r="D141" s="199">
        <f t="shared" si="47"/>
        <v>0</v>
      </c>
      <c r="E141" s="199"/>
      <c r="F141" s="199"/>
      <c r="G141" s="80">
        <f t="shared" si="48"/>
        <v>0</v>
      </c>
    </row>
    <row r="142" spans="1:7" x14ac:dyDescent="0.25">
      <c r="A142" s="84" t="s">
        <v>343</v>
      </c>
      <c r="B142" s="199"/>
      <c r="C142" s="199"/>
      <c r="D142" s="199">
        <f t="shared" si="47"/>
        <v>0</v>
      </c>
      <c r="E142" s="199"/>
      <c r="F142" s="199"/>
      <c r="G142" s="80">
        <f t="shared" si="48"/>
        <v>0</v>
      </c>
    </row>
    <row r="143" spans="1:7" x14ac:dyDescent="0.25">
      <c r="A143" s="84" t="s">
        <v>3301</v>
      </c>
      <c r="B143" s="199"/>
      <c r="C143" s="199"/>
      <c r="D143" s="199">
        <f t="shared" si="47"/>
        <v>0</v>
      </c>
      <c r="E143" s="199"/>
      <c r="F143" s="199"/>
      <c r="G143" s="80">
        <f t="shared" si="48"/>
        <v>0</v>
      </c>
    </row>
    <row r="144" spans="1:7" x14ac:dyDescent="0.25">
      <c r="A144" s="84" t="s">
        <v>345</v>
      </c>
      <c r="B144" s="199"/>
      <c r="C144" s="199"/>
      <c r="D144" s="199">
        <f t="shared" si="47"/>
        <v>0</v>
      </c>
      <c r="E144" s="199"/>
      <c r="F144" s="199"/>
      <c r="G144" s="80">
        <f t="shared" si="48"/>
        <v>0</v>
      </c>
    </row>
    <row r="145" spans="1:7" x14ac:dyDescent="0.25">
      <c r="A145" s="84" t="s">
        <v>346</v>
      </c>
      <c r="B145" s="198">
        <v>25501000</v>
      </c>
      <c r="C145" s="198">
        <v>0</v>
      </c>
      <c r="D145" s="199">
        <f t="shared" si="47"/>
        <v>25501000</v>
      </c>
      <c r="E145" s="198">
        <v>0</v>
      </c>
      <c r="F145" s="198">
        <v>0</v>
      </c>
      <c r="G145" s="80">
        <f t="shared" si="48"/>
        <v>25501000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49">SUM(C147:C149)</f>
        <v>0</v>
      </c>
      <c r="D146" s="80">
        <f t="shared" si="49"/>
        <v>0</v>
      </c>
      <c r="E146" s="80">
        <f t="shared" si="49"/>
        <v>0</v>
      </c>
      <c r="F146" s="80">
        <f t="shared" si="49"/>
        <v>0</v>
      </c>
      <c r="G146" s="80">
        <f t="shared" si="49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50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50"/>
        <v>0</v>
      </c>
    </row>
    <row r="150" spans="1:7" x14ac:dyDescent="0.25">
      <c r="A150" s="83" t="s">
        <v>351</v>
      </c>
      <c r="B150" s="80"/>
      <c r="C150" s="80"/>
      <c r="D150" s="80"/>
      <c r="E150" s="80"/>
      <c r="F150" s="80"/>
      <c r="G150" s="80">
        <f t="shared" ref="C150:G150" si="51">SUM(G151:G157)</f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5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5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5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5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5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5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94130488</v>
      </c>
      <c r="C159" s="79">
        <f t="shared" ref="C159:G159" si="53">C9+C84</f>
        <v>20496021.149999999</v>
      </c>
      <c r="D159" s="79">
        <f t="shared" si="53"/>
        <v>114626509.15000001</v>
      </c>
      <c r="E159" s="79">
        <f t="shared" si="53"/>
        <v>32048019.720000003</v>
      </c>
      <c r="F159" s="79">
        <f t="shared" si="53"/>
        <v>32048019.720000003</v>
      </c>
      <c r="G159" s="79">
        <f t="shared" si="53"/>
        <v>82578489.430000007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55530488</v>
      </c>
      <c r="Q2" s="18">
        <f>'Formato 6 a)'!C9</f>
        <v>1579354.4900000002</v>
      </c>
      <c r="R2" s="18">
        <f>'Formato 6 a)'!D9</f>
        <v>57109842.49000001</v>
      </c>
      <c r="S2" s="18">
        <f>'Formato 6 a)'!E9</f>
        <v>11097835.900000002</v>
      </c>
      <c r="T2" s="18">
        <f>'Formato 6 a)'!F9</f>
        <v>11097835.900000002</v>
      </c>
      <c r="U2" s="18">
        <f>'Formato 6 a)'!G9</f>
        <v>46012006.589999996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27474287.640000001</v>
      </c>
      <c r="Q3" s="18">
        <f>'Formato 6 a)'!C10</f>
        <v>294123.65999999997</v>
      </c>
      <c r="R3" s="18">
        <f>'Formato 6 a)'!D10</f>
        <v>27768411.299999997</v>
      </c>
      <c r="S3" s="18">
        <f>'Formato 6 a)'!E10</f>
        <v>5454669.5200000005</v>
      </c>
      <c r="T3" s="18">
        <f>'Formato 6 a)'!F10</f>
        <v>5454669.5200000005</v>
      </c>
      <c r="U3" s="18">
        <f>'Formato 6 a)'!G10</f>
        <v>22313741.779999997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21028934.800000001</v>
      </c>
      <c r="Q4" s="18">
        <f>'Formato 6 a)'!C11</f>
        <v>47161.65</v>
      </c>
      <c r="R4" s="18">
        <f>'Formato 6 a)'!D11</f>
        <v>21076096.449999999</v>
      </c>
      <c r="S4" s="18">
        <f>'Formato 6 a)'!E11</f>
        <v>5048895.62</v>
      </c>
      <c r="T4" s="18">
        <f>'Formato 6 a)'!F11</f>
        <v>5048895.62</v>
      </c>
      <c r="U4" s="18">
        <f>'Formato 6 a)'!G11</f>
        <v>16027200.829999998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704000</v>
      </c>
      <c r="Q5" s="18">
        <f>'Formato 6 a)'!C12</f>
        <v>190875.95</v>
      </c>
      <c r="R5" s="18">
        <f>'Formato 6 a)'!D12</f>
        <v>894875.95</v>
      </c>
      <c r="S5" s="18">
        <f>'Formato 6 a)'!E12</f>
        <v>68572.72</v>
      </c>
      <c r="T5" s="18">
        <f>'Formato 6 a)'!F12</f>
        <v>68572.72</v>
      </c>
      <c r="U5" s="18">
        <f>'Formato 6 a)'!G12</f>
        <v>826303.23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3185006.2</v>
      </c>
      <c r="Q6" s="18">
        <f>'Formato 6 a)'!C13</f>
        <v>26540.38</v>
      </c>
      <c r="R6" s="18">
        <f>'Formato 6 a)'!D13</f>
        <v>3211546.58</v>
      </c>
      <c r="S6" s="18">
        <f>'Formato 6 a)'!E13</f>
        <v>29495.99</v>
      </c>
      <c r="T6" s="18">
        <f>'Formato 6 a)'!F13</f>
        <v>29495.99</v>
      </c>
      <c r="U6" s="18">
        <f>'Formato 6 a)'!G13</f>
        <v>3182050.59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822595.63</v>
      </c>
      <c r="Q7" s="18">
        <f>'Formato 6 a)'!C14</f>
        <v>18821.46</v>
      </c>
      <c r="R7" s="18">
        <f>'Formato 6 a)'!D14</f>
        <v>841417.09</v>
      </c>
      <c r="S7" s="18">
        <f>'Formato 6 a)'!E14</f>
        <v>201786.41</v>
      </c>
      <c r="T7" s="18">
        <f>'Formato 6 a)'!F14</f>
        <v>201786.41</v>
      </c>
      <c r="U7" s="18">
        <f>'Formato 6 a)'!G14</f>
        <v>639630.67999999993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1733751.01</v>
      </c>
      <c r="Q8" s="18">
        <f>'Formato 6 a)'!C15</f>
        <v>10724.22</v>
      </c>
      <c r="R8" s="18">
        <f>'Formato 6 a)'!D15</f>
        <v>1744475.23</v>
      </c>
      <c r="S8" s="18">
        <f>'Formato 6 a)'!E15</f>
        <v>105918.78</v>
      </c>
      <c r="T8" s="18">
        <f>'Formato 6 a)'!F15</f>
        <v>105918.78</v>
      </c>
      <c r="U8" s="18">
        <f>'Formato 6 a)'!G15</f>
        <v>1638556.45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4305671.5</v>
      </c>
      <c r="Q11" s="18">
        <f>'Formato 6 a)'!C18</f>
        <v>45999.100000000006</v>
      </c>
      <c r="R11" s="18">
        <f>'Formato 6 a)'!D18</f>
        <v>4351670.6000000006</v>
      </c>
      <c r="S11" s="18">
        <f>'Formato 6 a)'!E18</f>
        <v>610087.07999999996</v>
      </c>
      <c r="T11" s="18">
        <f>'Formato 6 a)'!F18</f>
        <v>610087.07999999996</v>
      </c>
      <c r="U11" s="18">
        <f>'Formato 6 a)'!G18</f>
        <v>3741583.52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496000</v>
      </c>
      <c r="Q12" s="18">
        <f>'Formato 6 a)'!C19</f>
        <v>8949.0400000000009</v>
      </c>
      <c r="R12" s="18">
        <f>'Formato 6 a)'!D19</f>
        <v>504949.04</v>
      </c>
      <c r="S12" s="18">
        <f>'Formato 6 a)'!E19</f>
        <v>126789.09</v>
      </c>
      <c r="T12" s="18">
        <f>'Formato 6 a)'!F19</f>
        <v>126789.09</v>
      </c>
      <c r="U12" s="18">
        <f>'Formato 6 a)'!G19</f>
        <v>378159.94999999995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427500</v>
      </c>
      <c r="Q13" s="18">
        <f>'Formato 6 a)'!C20</f>
        <v>-4795</v>
      </c>
      <c r="R13" s="18">
        <f>'Formato 6 a)'!D20</f>
        <v>422705</v>
      </c>
      <c r="S13" s="18">
        <f>'Formato 6 a)'!E20</f>
        <v>23666.01</v>
      </c>
      <c r="T13" s="18">
        <f>'Formato 6 a)'!F20</f>
        <v>23666.01</v>
      </c>
      <c r="U13" s="18">
        <f>'Formato 6 a)'!G20</f>
        <v>399038.99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204171.5</v>
      </c>
      <c r="Q15" s="18">
        <f>'Formato 6 a)'!C22</f>
        <v>122529.57</v>
      </c>
      <c r="R15" s="18">
        <f>'Formato 6 a)'!D22</f>
        <v>326701.07</v>
      </c>
      <c r="S15" s="18">
        <f>'Formato 6 a)'!E22</f>
        <v>153610.63</v>
      </c>
      <c r="T15" s="18">
        <f>'Formato 6 a)'!F22</f>
        <v>153610.63</v>
      </c>
      <c r="U15" s="18">
        <f>'Formato 6 a)'!G22</f>
        <v>173090.44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140000</v>
      </c>
      <c r="Q16" s="18">
        <f>'Formato 6 a)'!C23</f>
        <v>8858</v>
      </c>
      <c r="R16" s="18">
        <f>'Formato 6 a)'!D23</f>
        <v>148858</v>
      </c>
      <c r="S16" s="18">
        <f>'Formato 6 a)'!E23</f>
        <v>31165</v>
      </c>
      <c r="T16" s="18">
        <f>'Formato 6 a)'!F23</f>
        <v>31165</v>
      </c>
      <c r="U16" s="18">
        <f>'Formato 6 a)'!G23</f>
        <v>117693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2862000</v>
      </c>
      <c r="Q17" s="18">
        <f>'Formato 6 a)'!C24</f>
        <v>-90455.71</v>
      </c>
      <c r="R17" s="18">
        <f>'Formato 6 a)'!D24</f>
        <v>2771544.29</v>
      </c>
      <c r="S17" s="18">
        <f>'Formato 6 a)'!E24</f>
        <v>273687.15000000002</v>
      </c>
      <c r="T17" s="18">
        <f>'Formato 6 a)'!F24</f>
        <v>273687.15000000002</v>
      </c>
      <c r="U17" s="18">
        <f>'Formato 6 a)'!G24</f>
        <v>2497857.14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127000</v>
      </c>
      <c r="Q18" s="18">
        <f>'Formato 6 a)'!C25</f>
        <v>0</v>
      </c>
      <c r="R18" s="18">
        <f>'Formato 6 a)'!D25</f>
        <v>127000</v>
      </c>
      <c r="S18" s="18">
        <f>'Formato 6 a)'!E25</f>
        <v>0</v>
      </c>
      <c r="T18" s="18">
        <f>'Formato 6 a)'!F25</f>
        <v>0</v>
      </c>
      <c r="U18" s="18">
        <f>'Formato 6 a)'!G25</f>
        <v>127000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49000</v>
      </c>
      <c r="Q20" s="18">
        <f>'Formato 6 a)'!C27</f>
        <v>913.2</v>
      </c>
      <c r="R20" s="18">
        <f>'Formato 6 a)'!D27</f>
        <v>49913.2</v>
      </c>
      <c r="S20" s="18">
        <f>'Formato 6 a)'!E27</f>
        <v>1169.2</v>
      </c>
      <c r="T20" s="18">
        <f>'Formato 6 a)'!F27</f>
        <v>1169.2</v>
      </c>
      <c r="U20" s="18">
        <f>'Formato 6 a)'!G27</f>
        <v>48744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12431857.289999999</v>
      </c>
      <c r="Q21" s="18">
        <f>'Formato 6 a)'!C28</f>
        <v>98656.83</v>
      </c>
      <c r="R21" s="18">
        <f>'Formato 6 a)'!D28</f>
        <v>12530514.120000001</v>
      </c>
      <c r="S21" s="18">
        <f>'Formato 6 a)'!E28</f>
        <v>1588891.9499999997</v>
      </c>
      <c r="T21" s="18">
        <f>'Formato 6 a)'!F28</f>
        <v>1588891.9499999997</v>
      </c>
      <c r="U21" s="18">
        <f>'Formato 6 a)'!G28</f>
        <v>10941622.17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1831000</v>
      </c>
      <c r="Q22" s="18">
        <f>'Formato 6 a)'!C29</f>
        <v>-2743.01</v>
      </c>
      <c r="R22" s="18">
        <f>'Formato 6 a)'!D29</f>
        <v>1828256.99</v>
      </c>
      <c r="S22" s="18">
        <f>'Formato 6 a)'!E29</f>
        <v>472647.58</v>
      </c>
      <c r="T22" s="18">
        <f>'Formato 6 a)'!F29</f>
        <v>472647.58</v>
      </c>
      <c r="U22" s="18">
        <f>'Formato 6 a)'!G29</f>
        <v>1355609.41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129500</v>
      </c>
      <c r="Q23" s="18">
        <f>'Formato 6 a)'!C30</f>
        <v>17379.2</v>
      </c>
      <c r="R23" s="18">
        <f>'Formato 6 a)'!D30</f>
        <v>146879.20000000001</v>
      </c>
      <c r="S23" s="18">
        <f>'Formato 6 a)'!E30</f>
        <v>9905.6</v>
      </c>
      <c r="T23" s="18">
        <f>'Formato 6 a)'!F30</f>
        <v>9905.6</v>
      </c>
      <c r="U23" s="18">
        <f>'Formato 6 a)'!G30</f>
        <v>136973.6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210000</v>
      </c>
      <c r="Q24" s="18">
        <f>'Formato 6 a)'!C31</f>
        <v>14575.6</v>
      </c>
      <c r="R24" s="18">
        <f>'Formato 6 a)'!D31</f>
        <v>224575.6</v>
      </c>
      <c r="S24" s="18">
        <f>'Formato 6 a)'!E31</f>
        <v>121575.6</v>
      </c>
      <c r="T24" s="18">
        <f>'Formato 6 a)'!F31</f>
        <v>121575.6</v>
      </c>
      <c r="U24" s="18">
        <f>'Formato 6 a)'!G31</f>
        <v>103000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297000</v>
      </c>
      <c r="Q25" s="18">
        <f>'Formato 6 a)'!C32</f>
        <v>-3603.11</v>
      </c>
      <c r="R25" s="18">
        <f>'Formato 6 a)'!D32</f>
        <v>293396.89</v>
      </c>
      <c r="S25" s="18">
        <f>'Formato 6 a)'!E32</f>
        <v>6440.32</v>
      </c>
      <c r="T25" s="18">
        <f>'Formato 6 a)'!F32</f>
        <v>6440.32</v>
      </c>
      <c r="U25" s="18">
        <f>'Formato 6 a)'!G32</f>
        <v>286956.57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2576500</v>
      </c>
      <c r="Q26" s="18">
        <f>'Formato 6 a)'!C33</f>
        <v>-4500.96</v>
      </c>
      <c r="R26" s="18">
        <f>'Formato 6 a)'!D33</f>
        <v>2571999.04</v>
      </c>
      <c r="S26" s="18">
        <f>'Formato 6 a)'!E33</f>
        <v>108470.45</v>
      </c>
      <c r="T26" s="18">
        <f>'Formato 6 a)'!F33</f>
        <v>108470.45</v>
      </c>
      <c r="U26" s="18">
        <f>'Formato 6 a)'!G33</f>
        <v>2463528.59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170000</v>
      </c>
      <c r="Q27" s="18">
        <f>'Formato 6 a)'!C34</f>
        <v>0</v>
      </c>
      <c r="R27" s="18">
        <f>'Formato 6 a)'!D34</f>
        <v>170000</v>
      </c>
      <c r="S27" s="18">
        <f>'Formato 6 a)'!E34</f>
        <v>0</v>
      </c>
      <c r="T27" s="18">
        <f>'Formato 6 a)'!F34</f>
        <v>0</v>
      </c>
      <c r="U27" s="18">
        <f>'Formato 6 a)'!G34</f>
        <v>170000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392500</v>
      </c>
      <c r="Q28" s="18">
        <f>'Formato 6 a)'!C35</f>
        <v>-5794.01</v>
      </c>
      <c r="R28" s="18">
        <f>'Formato 6 a)'!D35</f>
        <v>386705.99</v>
      </c>
      <c r="S28" s="18">
        <f>'Formato 6 a)'!E35</f>
        <v>46446.6</v>
      </c>
      <c r="T28" s="18">
        <f>'Formato 6 a)'!F35</f>
        <v>46446.6</v>
      </c>
      <c r="U28" s="18">
        <f>'Formato 6 a)'!G35</f>
        <v>340259.39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6216000</v>
      </c>
      <c r="Q29" s="18">
        <f>'Formato 6 a)'!C36</f>
        <v>83108.12</v>
      </c>
      <c r="R29" s="18">
        <f>'Formato 6 a)'!D36</f>
        <v>6299108.1200000001</v>
      </c>
      <c r="S29" s="18">
        <f>'Formato 6 a)'!E36</f>
        <v>728189.63</v>
      </c>
      <c r="T29" s="18">
        <f>'Formato 6 a)'!F36</f>
        <v>728189.63</v>
      </c>
      <c r="U29" s="18">
        <f>'Formato 6 a)'!G36</f>
        <v>5570918.4900000002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609357.29</v>
      </c>
      <c r="Q30" s="18">
        <f>'Formato 6 a)'!C37</f>
        <v>235</v>
      </c>
      <c r="R30" s="18">
        <f>'Formato 6 a)'!D37</f>
        <v>609592.29</v>
      </c>
      <c r="S30" s="18">
        <f>'Formato 6 a)'!E37</f>
        <v>95216.17</v>
      </c>
      <c r="T30" s="18">
        <f>'Formato 6 a)'!F37</f>
        <v>95216.17</v>
      </c>
      <c r="U30" s="18">
        <f>'Formato 6 a)'!G37</f>
        <v>514376.12000000005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7670000</v>
      </c>
      <c r="Q31" s="18">
        <f>'Formato 6 a)'!C38</f>
        <v>273256.23</v>
      </c>
      <c r="R31" s="18">
        <f>'Formato 6 a)'!D38</f>
        <v>7943256.2300000004</v>
      </c>
      <c r="S31" s="18">
        <f>'Formato 6 a)'!E38</f>
        <v>1839691.55</v>
      </c>
      <c r="T31" s="18">
        <f>'Formato 6 a)'!F38</f>
        <v>1839691.55</v>
      </c>
      <c r="U31" s="18">
        <f>'Formato 6 a)'!G38</f>
        <v>6103564.6799999997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5340000</v>
      </c>
      <c r="Q33" s="18">
        <f>'Formato 6 a)'!C40</f>
        <v>0</v>
      </c>
      <c r="R33" s="18">
        <f>'Formato 6 a)'!D40</f>
        <v>5340000</v>
      </c>
      <c r="S33" s="18">
        <f>'Formato 6 a)'!E40</f>
        <v>900000</v>
      </c>
      <c r="T33" s="18">
        <f>'Formato 6 a)'!F40</f>
        <v>900000</v>
      </c>
      <c r="U33" s="18">
        <f>'Formato 6 a)'!G40</f>
        <v>4440000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2330000</v>
      </c>
      <c r="Q35" s="18">
        <f>'Formato 6 a)'!C42</f>
        <v>273256.23</v>
      </c>
      <c r="R35" s="18">
        <f>'Formato 6 a)'!D42</f>
        <v>2603256.23</v>
      </c>
      <c r="S35" s="18">
        <f>'Formato 6 a)'!E42</f>
        <v>939691.55</v>
      </c>
      <c r="T35" s="18">
        <f>'Formato 6 a)'!F42</f>
        <v>939691.55</v>
      </c>
      <c r="U35" s="18">
        <f>'Formato 6 a)'!G42</f>
        <v>1663564.68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534000</v>
      </c>
      <c r="Q41" s="18">
        <f>'Formato 6 a)'!C48</f>
        <v>63.880000000000109</v>
      </c>
      <c r="R41" s="18">
        <f>'Formato 6 a)'!D48</f>
        <v>534063.88</v>
      </c>
      <c r="S41" s="18">
        <f>'Formato 6 a)'!E48</f>
        <v>56410.8</v>
      </c>
      <c r="T41" s="18">
        <f>'Formato 6 a)'!F48</f>
        <v>56410.8</v>
      </c>
      <c r="U41" s="18">
        <f>'Formato 6 a)'!G48</f>
        <v>477653.08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389000</v>
      </c>
      <c r="Q42" s="18">
        <f>'Formato 6 a)'!C49</f>
        <v>2363.88</v>
      </c>
      <c r="R42" s="18">
        <f>'Formato 6 a)'!D49</f>
        <v>391363.88</v>
      </c>
      <c r="S42" s="18">
        <f>'Formato 6 a)'!E49</f>
        <v>56410.8</v>
      </c>
      <c r="T42" s="18">
        <f>'Formato 6 a)'!F49</f>
        <v>56410.8</v>
      </c>
      <c r="U42" s="18">
        <f>'Formato 6 a)'!G49</f>
        <v>334953.08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125000</v>
      </c>
      <c r="Q47" s="18">
        <f>'Formato 6 a)'!C54</f>
        <v>-2300</v>
      </c>
      <c r="R47" s="18">
        <f>'Formato 6 a)'!D54</f>
        <v>122700</v>
      </c>
      <c r="S47" s="18">
        <f>'Formato 6 a)'!E54</f>
        <v>0</v>
      </c>
      <c r="T47" s="18">
        <f>'Formato 6 a)'!F54</f>
        <v>0</v>
      </c>
      <c r="U47" s="18">
        <f>'Formato 6 a)'!G54</f>
        <v>122700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20000</v>
      </c>
      <c r="Q50" s="18">
        <f>'Formato 6 a)'!C57</f>
        <v>0</v>
      </c>
      <c r="R50" s="18">
        <f>'Formato 6 a)'!D57</f>
        <v>20000</v>
      </c>
      <c r="S50" s="18">
        <f>'Formato 6 a)'!E57</f>
        <v>0</v>
      </c>
      <c r="T50" s="18">
        <f>'Formato 6 a)'!F57</f>
        <v>0</v>
      </c>
      <c r="U50" s="18">
        <f>'Formato 6 a)'!G57</f>
        <v>20000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24168.66</v>
      </c>
      <c r="Q55" s="18">
        <f>'Formato 6 a)'!C62</f>
        <v>867254.79</v>
      </c>
      <c r="R55" s="18">
        <f>'Formato 6 a)'!D62</f>
        <v>891423.45000000007</v>
      </c>
      <c r="S55" s="18">
        <f>'Formato 6 a)'!E62</f>
        <v>0</v>
      </c>
      <c r="T55" s="18">
        <f>'Formato 6 a)'!F62</f>
        <v>0</v>
      </c>
      <c r="U55" s="18">
        <f>'Formato 6 a)'!G62</f>
        <v>891423.45000000007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24168.66</v>
      </c>
      <c r="Q63" s="18">
        <f>'Formato 6 a)'!C70</f>
        <v>867254.79</v>
      </c>
      <c r="R63" s="18">
        <f>'Formato 6 a)'!D70</f>
        <v>891423.45000000007</v>
      </c>
      <c r="S63" s="18">
        <f>'Formato 6 a)'!E70</f>
        <v>0</v>
      </c>
      <c r="T63" s="18">
        <f>'Formato 6 a)'!F70</f>
        <v>0</v>
      </c>
      <c r="U63" s="18">
        <f>'Formato 6 a)'!G70</f>
        <v>891423.45000000007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3090502.91</v>
      </c>
      <c r="Q68" s="18">
        <f>'Formato 6 a)'!C75</f>
        <v>0</v>
      </c>
      <c r="R68" s="18">
        <f>'Formato 6 a)'!D75</f>
        <v>3090502.91</v>
      </c>
      <c r="S68" s="18">
        <f>'Formato 6 a)'!E75</f>
        <v>1548085</v>
      </c>
      <c r="T68" s="18">
        <f>'Formato 6 a)'!F75</f>
        <v>1548085</v>
      </c>
      <c r="U68" s="18">
        <f>'Formato 6 a)'!G75</f>
        <v>1542417.91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3000000</v>
      </c>
      <c r="Q69" s="18">
        <f>'Formato 6 a)'!C76</f>
        <v>0</v>
      </c>
      <c r="R69" s="18">
        <f>'Formato 6 a)'!D76</f>
        <v>3000000</v>
      </c>
      <c r="S69" s="18">
        <f>'Formato 6 a)'!E76</f>
        <v>1500000</v>
      </c>
      <c r="T69" s="18">
        <f>'Formato 6 a)'!F76</f>
        <v>1500000</v>
      </c>
      <c r="U69" s="18">
        <f>'Formato 6 a)'!G76</f>
        <v>1500000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90502.91</v>
      </c>
      <c r="Q70" s="18">
        <f>'Formato 6 a)'!C77</f>
        <v>0</v>
      </c>
      <c r="R70" s="18">
        <f>'Formato 6 a)'!D77</f>
        <v>90502.91</v>
      </c>
      <c r="S70" s="18">
        <f>'Formato 6 a)'!E77</f>
        <v>48085</v>
      </c>
      <c r="T70" s="18">
        <f>'Formato 6 a)'!F77</f>
        <v>48085</v>
      </c>
      <c r="U70" s="18">
        <f>'Formato 6 a)'!G77</f>
        <v>42417.91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38600000</v>
      </c>
      <c r="Q76">
        <f>'Formato 6 a)'!C84</f>
        <v>18916666.66</v>
      </c>
      <c r="R76">
        <f>'Formato 6 a)'!D84</f>
        <v>57516666.659999996</v>
      </c>
      <c r="S76">
        <f>'Formato 6 a)'!E84</f>
        <v>20950183.82</v>
      </c>
      <c r="T76">
        <f>'Formato 6 a)'!F84</f>
        <v>20950183.82</v>
      </c>
      <c r="U76">
        <f>'Formato 6 a)'!G84</f>
        <v>36566482.840000004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6755802.1599999992</v>
      </c>
      <c r="Q77">
        <f>'Formato 6 a)'!C85</f>
        <v>0</v>
      </c>
      <c r="R77">
        <f>'Formato 6 a)'!D85</f>
        <v>6755802.1599999992</v>
      </c>
      <c r="S77">
        <f>'Formato 6 a)'!E85</f>
        <v>1173302.18</v>
      </c>
      <c r="T77">
        <f>'Formato 6 a)'!F85</f>
        <v>1173302.18</v>
      </c>
      <c r="U77">
        <f>'Formato 6 a)'!G85</f>
        <v>5582499.9799999995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5362842.8</v>
      </c>
      <c r="Q78">
        <f>'Formato 6 a)'!C86</f>
        <v>0</v>
      </c>
      <c r="R78">
        <f>'Formato 6 a)'!D86</f>
        <v>5362842.8</v>
      </c>
      <c r="S78">
        <f>'Formato 6 a)'!E86</f>
        <v>1145328.3799999999</v>
      </c>
      <c r="T78">
        <f>'Formato 6 a)'!F86</f>
        <v>1145328.3799999999</v>
      </c>
      <c r="U78">
        <f>'Formato 6 a)'!G86</f>
        <v>4217514.42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952177.76</v>
      </c>
      <c r="Q80">
        <f>'Formato 6 a)'!C88</f>
        <v>0</v>
      </c>
      <c r="R80">
        <f>'Formato 6 a)'!D88</f>
        <v>952177.76</v>
      </c>
      <c r="S80">
        <f>'Formato 6 a)'!E88</f>
        <v>6214.72</v>
      </c>
      <c r="T80">
        <f>'Formato 6 a)'!F88</f>
        <v>6214.72</v>
      </c>
      <c r="U80">
        <f>'Formato 6 a)'!G88</f>
        <v>945963.04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440781.6</v>
      </c>
      <c r="Q82">
        <f>'Formato 6 a)'!C90</f>
        <v>0</v>
      </c>
      <c r="R82">
        <f>'Formato 6 a)'!D90</f>
        <v>440781.6</v>
      </c>
      <c r="S82">
        <f>'Formato 6 a)'!E90</f>
        <v>21759.08</v>
      </c>
      <c r="T82">
        <f>'Formato 6 a)'!F90</f>
        <v>21759.08</v>
      </c>
      <c r="U82">
        <f>'Formato 6 a)'!G90</f>
        <v>419022.51999999996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1143197.8400000001</v>
      </c>
      <c r="Q85">
        <f>'Formato 6 a)'!C93</f>
        <v>0</v>
      </c>
      <c r="R85">
        <f>'Formato 6 a)'!D93</f>
        <v>1143197.8400000001</v>
      </c>
      <c r="S85">
        <f>'Formato 6 a)'!E93</f>
        <v>99978.9</v>
      </c>
      <c r="T85">
        <f>'Formato 6 a)'!F93</f>
        <v>99978.9</v>
      </c>
      <c r="U85">
        <f>'Formato 6 a)'!G93</f>
        <v>1043218.94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143197.84</v>
      </c>
      <c r="Q89">
        <f>'Formato 6 a)'!C97</f>
        <v>0</v>
      </c>
      <c r="R89">
        <f>'Formato 6 a)'!D97</f>
        <v>143197.84</v>
      </c>
      <c r="S89">
        <f>'Formato 6 a)'!E97</f>
        <v>0</v>
      </c>
      <c r="T89">
        <f>'Formato 6 a)'!F97</f>
        <v>0</v>
      </c>
      <c r="U89">
        <f>'Formato 6 a)'!G97</f>
        <v>143197.84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1000000</v>
      </c>
      <c r="Q91">
        <f>'Formato 6 a)'!C99</f>
        <v>0</v>
      </c>
      <c r="R91">
        <f>'Formato 6 a)'!D99</f>
        <v>1000000</v>
      </c>
      <c r="S91">
        <f>'Formato 6 a)'!E99</f>
        <v>99978.9</v>
      </c>
      <c r="T91">
        <f>'Formato 6 a)'!F99</f>
        <v>99978.9</v>
      </c>
      <c r="U91">
        <f>'Formato 6 a)'!G99</f>
        <v>900021.1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400000</v>
      </c>
      <c r="Q95">
        <f>'Formato 6 a)'!C103</f>
        <v>0</v>
      </c>
      <c r="R95">
        <f>'Formato 6 a)'!D103</f>
        <v>400000</v>
      </c>
      <c r="S95">
        <f>'Formato 6 a)'!E103</f>
        <v>12348.24</v>
      </c>
      <c r="T95">
        <f>'Formato 6 a)'!F103</f>
        <v>12348.24</v>
      </c>
      <c r="U95">
        <f>'Formato 6 a)'!G103</f>
        <v>387651.76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400000</v>
      </c>
      <c r="Q100">
        <f>'Formato 6 a)'!C108</f>
        <v>0</v>
      </c>
      <c r="R100">
        <f>'Formato 6 a)'!D108</f>
        <v>400000</v>
      </c>
      <c r="S100">
        <f>'Formato 6 a)'!E108</f>
        <v>12348.24</v>
      </c>
      <c r="T100">
        <f>'Formato 6 a)'!F108</f>
        <v>12348.24</v>
      </c>
      <c r="U100">
        <f>'Formato 6 a)'!G108</f>
        <v>387651.76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4800000</v>
      </c>
      <c r="Q105">
        <f>'Formato 6 a)'!C113</f>
        <v>8799426.6300000008</v>
      </c>
      <c r="R105">
        <f>'Formato 6 a)'!D113</f>
        <v>13599426.630000001</v>
      </c>
      <c r="S105">
        <f>'Formato 6 a)'!E113</f>
        <v>9547314.4700000007</v>
      </c>
      <c r="T105">
        <f>'Formato 6 a)'!F113</f>
        <v>9547314.4700000007</v>
      </c>
      <c r="U105">
        <f>'Formato 6 a)'!G113</f>
        <v>4052112.16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4800000</v>
      </c>
      <c r="Q108">
        <f>'Formato 6 a)'!C116</f>
        <v>0</v>
      </c>
      <c r="R108">
        <f>'Formato 6 a)'!D116</f>
        <v>4800000</v>
      </c>
      <c r="S108">
        <f>'Formato 6 a)'!E116</f>
        <v>747887.84</v>
      </c>
      <c r="T108">
        <f>'Formato 6 a)'!F116</f>
        <v>747887.84</v>
      </c>
      <c r="U108">
        <f>'Formato 6 a)'!G116</f>
        <v>4052112.16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8799426.6300000008</v>
      </c>
      <c r="R109">
        <f>'Formato 6 a)'!D117</f>
        <v>8799426.6300000008</v>
      </c>
      <c r="S109">
        <f>'Formato 6 a)'!E117</f>
        <v>8799426.6300000008</v>
      </c>
      <c r="T109">
        <f>'Formato 6 a)'!F117</f>
        <v>8799426.6300000008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10117240.029999999</v>
      </c>
      <c r="R125">
        <f>'Formato 6 a)'!D133</f>
        <v>10117240.029999999</v>
      </c>
      <c r="S125">
        <f>'Formato 6 a)'!E133</f>
        <v>10117240.029999999</v>
      </c>
      <c r="T125">
        <f>'Formato 6 a)'!F133</f>
        <v>10117240.029999999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10117240.029999999</v>
      </c>
      <c r="R126">
        <f>'Formato 6 a)'!D134</f>
        <v>10117240.029999999</v>
      </c>
      <c r="S126">
        <f>'Formato 6 a)'!E134</f>
        <v>10117240.029999999</v>
      </c>
      <c r="T126">
        <f>'Formato 6 a)'!F134</f>
        <v>10117240.029999999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25501000</v>
      </c>
      <c r="Q129">
        <f>'Formato 6 a)'!C137</f>
        <v>0</v>
      </c>
      <c r="R129">
        <f>'Formato 6 a)'!D137</f>
        <v>25501000</v>
      </c>
      <c r="S129">
        <f>'Formato 6 a)'!E137</f>
        <v>0</v>
      </c>
      <c r="T129">
        <f>'Formato 6 a)'!F137</f>
        <v>0</v>
      </c>
      <c r="U129">
        <f>'Formato 6 a)'!G137</f>
        <v>25501000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25501000</v>
      </c>
      <c r="Q137">
        <f>'Formato 6 a)'!C145</f>
        <v>0</v>
      </c>
      <c r="R137">
        <f>'Formato 6 a)'!D145</f>
        <v>25501000</v>
      </c>
      <c r="S137">
        <f>'Formato 6 a)'!E145</f>
        <v>0</v>
      </c>
      <c r="T137">
        <f>'Formato 6 a)'!F145</f>
        <v>0</v>
      </c>
      <c r="U137">
        <f>'Formato 6 a)'!G145</f>
        <v>25501000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94130488</v>
      </c>
      <c r="Q150">
        <f>'Formato 6 a)'!C159</f>
        <v>20496021.149999999</v>
      </c>
      <c r="R150">
        <f>'Formato 6 a)'!D159</f>
        <v>114626509.15000001</v>
      </c>
      <c r="S150">
        <f>'Formato 6 a)'!E159</f>
        <v>32048019.720000003</v>
      </c>
      <c r="T150">
        <f>'Formato 6 a)'!F159</f>
        <v>32048019.720000003</v>
      </c>
      <c r="U150">
        <f>'Formato 6 a)'!G159</f>
        <v>82578489.430000007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4" zoomScale="80" zoomScaleNormal="80" workbookViewId="0">
      <selection activeCell="B24" sqref="B2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5" t="s">
        <v>3290</v>
      </c>
      <c r="B1" s="175"/>
      <c r="C1" s="175"/>
      <c r="D1" s="175"/>
      <c r="E1" s="175"/>
      <c r="F1" s="175"/>
      <c r="G1" s="175"/>
    </row>
    <row r="2" spans="1:7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431</v>
      </c>
      <c r="B4" s="160"/>
      <c r="C4" s="160"/>
      <c r="D4" s="160"/>
      <c r="E4" s="160"/>
      <c r="F4" s="160"/>
      <c r="G4" s="161"/>
    </row>
    <row r="5" spans="1:7" ht="14.25" x14ac:dyDescent="0.45">
      <c r="A5" s="162" t="str">
        <f>TRIMESTRE</f>
        <v>Del 1 de enero al 30 de marzo de 2020 (b)</v>
      </c>
      <c r="B5" s="163"/>
      <c r="C5" s="163"/>
      <c r="D5" s="163"/>
      <c r="E5" s="163"/>
      <c r="F5" s="163"/>
      <c r="G5" s="164"/>
    </row>
    <row r="6" spans="1:7" ht="14.25" x14ac:dyDescent="0.4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30" x14ac:dyDescent="0.25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ht="14.25" x14ac:dyDescent="0.45">
      <c r="A9" s="52" t="s">
        <v>440</v>
      </c>
      <c r="B9" s="59">
        <f>SUM(B10:GASTO_NE_FIN_01)</f>
        <v>55530488</v>
      </c>
      <c r="C9" s="59">
        <f>SUM(C10:GASTO_NE_FIN_02)</f>
        <v>1579354.49</v>
      </c>
      <c r="D9" s="59">
        <f>SUM(D10:GASTO_NE_FIN_03)</f>
        <v>57109842.490000002</v>
      </c>
      <c r="E9" s="59">
        <f>SUM(E10:GASTO_NE_FIN_04)</f>
        <v>11097835.9</v>
      </c>
      <c r="F9" s="59">
        <f>SUM(F10:GASTO_NE_FIN_05)</f>
        <v>11097835.9</v>
      </c>
      <c r="G9" s="59">
        <f>SUM(G10:GASTO_NE_FIN_06)</f>
        <v>46012006.590000004</v>
      </c>
    </row>
    <row r="10" spans="1:7" s="24" customFormat="1" x14ac:dyDescent="0.25">
      <c r="A10" s="144" t="s">
        <v>432</v>
      </c>
      <c r="B10" s="196">
        <v>55530488</v>
      </c>
      <c r="C10" s="60"/>
      <c r="D10" s="197">
        <f>B10+C10</f>
        <v>55530488</v>
      </c>
      <c r="E10" s="196">
        <v>11097835.9</v>
      </c>
      <c r="F10" s="196">
        <v>11097835.9</v>
      </c>
      <c r="G10" s="77">
        <f>D10-E10</f>
        <v>44432652.100000001</v>
      </c>
    </row>
    <row r="11" spans="1:7" s="24" customFormat="1" x14ac:dyDescent="0.25">
      <c r="A11" s="144" t="s">
        <v>433</v>
      </c>
      <c r="B11" s="60"/>
      <c r="C11" s="196">
        <v>1579354.49</v>
      </c>
      <c r="D11" s="196">
        <v>1579354.49</v>
      </c>
      <c r="E11" s="60"/>
      <c r="F11" s="60"/>
      <c r="G11" s="77">
        <f t="shared" ref="G11:G17" si="0">D11-E11</f>
        <v>1579354.49</v>
      </c>
    </row>
    <row r="12" spans="1:7" s="24" customFormat="1" ht="14.25" x14ac:dyDescent="0.45">
      <c r="A12" s="144" t="s">
        <v>434</v>
      </c>
      <c r="B12" s="60"/>
      <c r="C12" s="60"/>
      <c r="D12" s="60"/>
      <c r="E12" s="60"/>
      <c r="F12" s="60"/>
      <c r="G12" s="77">
        <f t="shared" si="0"/>
        <v>0</v>
      </c>
    </row>
    <row r="13" spans="1:7" s="24" customFormat="1" ht="14.25" x14ac:dyDescent="0.45">
      <c r="A13" s="144" t="s">
        <v>435</v>
      </c>
      <c r="B13" s="60"/>
      <c r="C13" s="60"/>
      <c r="D13" s="60"/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38600000</v>
      </c>
      <c r="C19" s="61">
        <f>SUM(C20:GASTO_E_FIN_02)</f>
        <v>18916666.66</v>
      </c>
      <c r="D19" s="61">
        <f>SUM(D20:GASTO_E_FIN_03)</f>
        <v>57516666.659999996</v>
      </c>
      <c r="E19" s="61">
        <f>SUM(E20:GASTO_E_FIN_04)</f>
        <v>20950183.82</v>
      </c>
      <c r="F19" s="61">
        <f>SUM(F20:GASTO_E_FIN_05)</f>
        <v>18774166.66</v>
      </c>
      <c r="G19" s="61">
        <f>SUM(G20:GASTO_E_FIN_06)</f>
        <v>36566482.839999996</v>
      </c>
    </row>
    <row r="20" spans="1:7" s="24" customFormat="1" x14ac:dyDescent="0.25">
      <c r="A20" s="144" t="s">
        <v>432</v>
      </c>
      <c r="B20" s="196">
        <v>38600000</v>
      </c>
      <c r="C20" s="196">
        <v>18916666.66</v>
      </c>
      <c r="D20" s="197">
        <f t="shared" ref="D20" si="1">B20+C20</f>
        <v>57516666.659999996</v>
      </c>
      <c r="E20" s="196">
        <v>20950183.82</v>
      </c>
      <c r="F20" s="196">
        <v>18774166.66</v>
      </c>
      <c r="G20" s="60">
        <f>D20-E20</f>
        <v>36566482.839999996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2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2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2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2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2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2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2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94130488</v>
      </c>
      <c r="C29" s="61">
        <f>GASTO_NE_T2+GASTO_E_T2</f>
        <v>20496021.149999999</v>
      </c>
      <c r="D29" s="61">
        <f>GASTO_NE_T3+GASTO_E_T3</f>
        <v>114626509.15000001</v>
      </c>
      <c r="E29" s="61">
        <f>GASTO_NE_T4+GASTO_E_T4</f>
        <v>32048019.719999999</v>
      </c>
      <c r="F29" s="61">
        <f>GASTO_NE_T5+GASTO_E_T5</f>
        <v>29872002.560000002</v>
      </c>
      <c r="G29" s="61">
        <f>GASTO_NE_T6+GASTO_E_T6</f>
        <v>82578489.430000007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55530488</v>
      </c>
      <c r="Q2" s="18">
        <f>GASTO_NE_T2</f>
        <v>1579354.49</v>
      </c>
      <c r="R2" s="18">
        <f>GASTO_NE_T3</f>
        <v>57109842.490000002</v>
      </c>
      <c r="S2" s="18">
        <f>GASTO_NE_T4</f>
        <v>11097835.9</v>
      </c>
      <c r="T2" s="18">
        <f>GASTO_NE_T5</f>
        <v>11097835.9</v>
      </c>
      <c r="U2" s="18">
        <f>GASTO_NE_T6</f>
        <v>46012006.590000004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38600000</v>
      </c>
      <c r="Q3" s="18">
        <f>GASTO_E_T2</f>
        <v>18916666.66</v>
      </c>
      <c r="R3" s="18">
        <f>GASTO_E_T3</f>
        <v>57516666.659999996</v>
      </c>
      <c r="S3" s="18">
        <f>GASTO_E_T4</f>
        <v>20950183.82</v>
      </c>
      <c r="T3" s="18">
        <f>GASTO_E_T5</f>
        <v>18774166.66</v>
      </c>
      <c r="U3" s="18">
        <f>GASTO_E_T6</f>
        <v>36566482.839999996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94130488</v>
      </c>
      <c r="Q4" s="18">
        <f>TOTAL_E_T2</f>
        <v>20496021.149999999</v>
      </c>
      <c r="R4" s="18">
        <f>TOTAL_E_T3</f>
        <v>114626509.15000001</v>
      </c>
      <c r="S4" s="18">
        <f>TOTAL_E_T4</f>
        <v>32048019.719999999</v>
      </c>
      <c r="T4" s="18">
        <f>TOTAL_E_T5</f>
        <v>29872002.560000002</v>
      </c>
      <c r="U4" s="18">
        <f>TOTAL_E_T6</f>
        <v>82578489.430000007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73" zoomScale="80" zoomScaleNormal="80" workbookViewId="0">
      <selection activeCell="C78" sqref="C7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81" t="s">
        <v>3289</v>
      </c>
      <c r="B1" s="182"/>
      <c r="C1" s="182"/>
      <c r="D1" s="182"/>
      <c r="E1" s="182"/>
      <c r="F1" s="182"/>
      <c r="G1" s="182"/>
    </row>
    <row r="2" spans="1:7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59" t="s">
        <v>396</v>
      </c>
      <c r="B3" s="160"/>
      <c r="C3" s="160"/>
      <c r="D3" s="160"/>
      <c r="E3" s="160"/>
      <c r="F3" s="160"/>
      <c r="G3" s="161"/>
    </row>
    <row r="4" spans="1:7" x14ac:dyDescent="0.25">
      <c r="A4" s="159" t="s">
        <v>397</v>
      </c>
      <c r="B4" s="160"/>
      <c r="C4" s="160"/>
      <c r="D4" s="160"/>
      <c r="E4" s="160"/>
      <c r="F4" s="160"/>
      <c r="G4" s="161"/>
    </row>
    <row r="5" spans="1:7" ht="14.25" x14ac:dyDescent="0.45">
      <c r="A5" s="162" t="str">
        <f>TRIMESTRE</f>
        <v>Del 1 de enero al 30 de marzo de 2020 (b)</v>
      </c>
      <c r="B5" s="163"/>
      <c r="C5" s="163"/>
      <c r="D5" s="163"/>
      <c r="E5" s="163"/>
      <c r="F5" s="163"/>
      <c r="G5" s="164"/>
    </row>
    <row r="6" spans="1:7" ht="14.25" x14ac:dyDescent="0.4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25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ht="14.25" x14ac:dyDescent="0.45">
      <c r="A9" s="52" t="s">
        <v>363</v>
      </c>
      <c r="B9" s="70">
        <f>SUM(B10,B19,B27,B37)</f>
        <v>55530488</v>
      </c>
      <c r="C9" s="70">
        <f t="shared" ref="C9:G9" si="0">SUM(C10,C19,C27,C37)</f>
        <v>1579354.4899999998</v>
      </c>
      <c r="D9" s="70">
        <f t="shared" si="0"/>
        <v>57109842.489999995</v>
      </c>
      <c r="E9" s="70">
        <f t="shared" si="0"/>
        <v>11097835.9</v>
      </c>
      <c r="F9" s="70">
        <f t="shared" si="0"/>
        <v>11097835.9</v>
      </c>
      <c r="G9" s="70">
        <f t="shared" si="0"/>
        <v>46012006.589999996</v>
      </c>
    </row>
    <row r="10" spans="1:7" ht="14.25" x14ac:dyDescent="0.45">
      <c r="A10" s="53" t="s">
        <v>364</v>
      </c>
      <c r="B10" s="71">
        <f>SUM(B11:B18)</f>
        <v>33496277.620000001</v>
      </c>
      <c r="C10" s="71">
        <f t="shared" ref="C10:F10" si="1">SUM(C11:C18)</f>
        <v>962724.80999999994</v>
      </c>
      <c r="D10" s="71">
        <f t="shared" si="1"/>
        <v>34459002.429999992</v>
      </c>
      <c r="E10" s="71">
        <f t="shared" si="1"/>
        <v>6436832.8100000005</v>
      </c>
      <c r="F10" s="71">
        <f t="shared" si="1"/>
        <v>6436832.8100000005</v>
      </c>
      <c r="G10" s="71">
        <f>SUM(G11:G18)</f>
        <v>28022169.619999997</v>
      </c>
    </row>
    <row r="11" spans="1:7" x14ac:dyDescent="0.25">
      <c r="A11" s="63" t="s">
        <v>365</v>
      </c>
      <c r="B11" s="200">
        <v>6799464.7800000003</v>
      </c>
      <c r="C11" s="200">
        <v>175</v>
      </c>
      <c r="D11" s="201">
        <f>B11+C11</f>
        <v>6799639.7800000003</v>
      </c>
      <c r="E11" s="200">
        <v>1403760.12</v>
      </c>
      <c r="F11" s="200">
        <v>1403760.12</v>
      </c>
      <c r="G11" s="72">
        <f>D11-E11</f>
        <v>5395879.6600000001</v>
      </c>
    </row>
    <row r="12" spans="1:7" x14ac:dyDescent="0.25">
      <c r="A12" s="63" t="s">
        <v>366</v>
      </c>
      <c r="B12" s="201"/>
      <c r="C12" s="201"/>
      <c r="D12" s="201">
        <f t="shared" ref="D12:D18" si="2">B12+C12</f>
        <v>0</v>
      </c>
      <c r="E12" s="201"/>
      <c r="F12" s="201"/>
      <c r="G12" s="72">
        <f t="shared" ref="G12:G18" si="3">D12-E12</f>
        <v>0</v>
      </c>
    </row>
    <row r="13" spans="1:7" x14ac:dyDescent="0.25">
      <c r="A13" s="63" t="s">
        <v>367</v>
      </c>
      <c r="B13" s="200">
        <v>14430925.17</v>
      </c>
      <c r="C13" s="200">
        <v>34062.86</v>
      </c>
      <c r="D13" s="201">
        <f t="shared" si="2"/>
        <v>14464988.029999999</v>
      </c>
      <c r="E13" s="200">
        <v>1893241.46</v>
      </c>
      <c r="F13" s="200">
        <v>1893241.46</v>
      </c>
      <c r="G13" s="72">
        <f t="shared" si="3"/>
        <v>12571746.57</v>
      </c>
    </row>
    <row r="14" spans="1:7" x14ac:dyDescent="0.25">
      <c r="A14" s="63" t="s">
        <v>368</v>
      </c>
      <c r="B14" s="201"/>
      <c r="C14" s="201"/>
      <c r="D14" s="201">
        <f t="shared" si="2"/>
        <v>0</v>
      </c>
      <c r="E14" s="201"/>
      <c r="F14" s="201"/>
      <c r="G14" s="72">
        <f t="shared" si="3"/>
        <v>0</v>
      </c>
    </row>
    <row r="15" spans="1:7" x14ac:dyDescent="0.25">
      <c r="A15" s="63" t="s">
        <v>369</v>
      </c>
      <c r="B15" s="200">
        <v>7656417.1399999997</v>
      </c>
      <c r="C15" s="200">
        <v>863590.82</v>
      </c>
      <c r="D15" s="201">
        <f t="shared" si="2"/>
        <v>8520007.959999999</v>
      </c>
      <c r="E15" s="200">
        <v>2424398.8199999998</v>
      </c>
      <c r="F15" s="200">
        <v>2424398.8199999998</v>
      </c>
      <c r="G15" s="72">
        <f t="shared" si="3"/>
        <v>6095609.1399999987</v>
      </c>
    </row>
    <row r="16" spans="1:7" x14ac:dyDescent="0.25">
      <c r="A16" s="63" t="s">
        <v>370</v>
      </c>
      <c r="B16" s="201"/>
      <c r="C16" s="201"/>
      <c r="D16" s="201">
        <f t="shared" si="2"/>
        <v>0</v>
      </c>
      <c r="E16" s="201"/>
      <c r="F16" s="201"/>
      <c r="G16" s="72">
        <f t="shared" si="3"/>
        <v>0</v>
      </c>
    </row>
    <row r="17" spans="1:7" x14ac:dyDescent="0.25">
      <c r="A17" s="63" t="s">
        <v>371</v>
      </c>
      <c r="B17" s="200">
        <v>1879894.82</v>
      </c>
      <c r="C17" s="200">
        <v>64721.13</v>
      </c>
      <c r="D17" s="201">
        <f t="shared" si="2"/>
        <v>1944615.95</v>
      </c>
      <c r="E17" s="200">
        <v>256164.91</v>
      </c>
      <c r="F17" s="200">
        <v>256164.91</v>
      </c>
      <c r="G17" s="72">
        <f t="shared" si="3"/>
        <v>1688451.04</v>
      </c>
    </row>
    <row r="18" spans="1:7" x14ac:dyDescent="0.25">
      <c r="A18" s="63" t="s">
        <v>372</v>
      </c>
      <c r="B18" s="200">
        <v>2729575.71</v>
      </c>
      <c r="C18" s="200">
        <v>175</v>
      </c>
      <c r="D18" s="201">
        <f t="shared" si="2"/>
        <v>2729750.71</v>
      </c>
      <c r="E18" s="200">
        <v>459267.5</v>
      </c>
      <c r="F18" s="200">
        <v>459267.5</v>
      </c>
      <c r="G18" s="72">
        <f t="shared" si="3"/>
        <v>2270483.21</v>
      </c>
    </row>
    <row r="19" spans="1:7" ht="14.25" x14ac:dyDescent="0.45">
      <c r="A19" s="53" t="s">
        <v>373</v>
      </c>
      <c r="B19" s="71">
        <f>SUM(B20:B26)</f>
        <v>20655798.239999998</v>
      </c>
      <c r="C19" s="71">
        <f t="shared" ref="C19:F19" si="4">SUM(C20:C26)</f>
        <v>616604.67999999993</v>
      </c>
      <c r="D19" s="71">
        <f t="shared" si="4"/>
        <v>21272402.919999998</v>
      </c>
      <c r="E19" s="71">
        <f t="shared" si="4"/>
        <v>4440685.99</v>
      </c>
      <c r="F19" s="71">
        <f t="shared" si="4"/>
        <v>4440685.99</v>
      </c>
      <c r="G19" s="71">
        <f>SUM(G20:G26)</f>
        <v>16831716.93</v>
      </c>
    </row>
    <row r="20" spans="1:7" x14ac:dyDescent="0.25">
      <c r="A20" s="63" t="s">
        <v>374</v>
      </c>
      <c r="B20" s="200">
        <v>757250.18</v>
      </c>
      <c r="C20" s="200">
        <v>50</v>
      </c>
      <c r="D20" s="201">
        <f t="shared" ref="D20:D26" si="5">B20+C20</f>
        <v>757300.18</v>
      </c>
      <c r="E20" s="200">
        <v>110057.96</v>
      </c>
      <c r="F20" s="200">
        <v>110057.96</v>
      </c>
      <c r="G20" s="72">
        <f>D20-E20</f>
        <v>647242.22000000009</v>
      </c>
    </row>
    <row r="21" spans="1:7" x14ac:dyDescent="0.25">
      <c r="A21" s="63" t="s">
        <v>375</v>
      </c>
      <c r="B21" s="200">
        <v>12344971.83</v>
      </c>
      <c r="C21" s="200">
        <v>372870.87</v>
      </c>
      <c r="D21" s="201">
        <f t="shared" si="5"/>
        <v>12717842.699999999</v>
      </c>
      <c r="E21" s="200">
        <v>2551606.42</v>
      </c>
      <c r="F21" s="200">
        <v>2551606.42</v>
      </c>
      <c r="G21" s="72">
        <f t="shared" ref="G21:G26" si="6">D21-E21</f>
        <v>10166236.279999999</v>
      </c>
    </row>
    <row r="22" spans="1:7" x14ac:dyDescent="0.25">
      <c r="A22" s="63" t="s">
        <v>376</v>
      </c>
      <c r="B22" s="201"/>
      <c r="C22" s="201"/>
      <c r="D22" s="201">
        <f t="shared" si="5"/>
        <v>0</v>
      </c>
      <c r="E22" s="201"/>
      <c r="F22" s="201"/>
      <c r="G22" s="72">
        <f t="shared" si="6"/>
        <v>0</v>
      </c>
    </row>
    <row r="23" spans="1:7" x14ac:dyDescent="0.25">
      <c r="A23" s="63" t="s">
        <v>377</v>
      </c>
      <c r="B23" s="200">
        <v>4217919.37</v>
      </c>
      <c r="C23" s="200">
        <v>233807.61</v>
      </c>
      <c r="D23" s="201">
        <f t="shared" si="5"/>
        <v>4451726.9800000004</v>
      </c>
      <c r="E23" s="200">
        <v>1001418.44</v>
      </c>
      <c r="F23" s="200">
        <v>1001418.44</v>
      </c>
      <c r="G23" s="72">
        <f t="shared" si="6"/>
        <v>3450308.5400000005</v>
      </c>
    </row>
    <row r="24" spans="1:7" x14ac:dyDescent="0.25">
      <c r="A24" s="63" t="s">
        <v>378</v>
      </c>
      <c r="B24" s="200">
        <v>1493242.18</v>
      </c>
      <c r="C24" s="200">
        <v>25</v>
      </c>
      <c r="D24" s="201">
        <f t="shared" si="5"/>
        <v>1493267.18</v>
      </c>
      <c r="E24" s="200">
        <v>284584.06</v>
      </c>
      <c r="F24" s="200">
        <v>284584.06</v>
      </c>
      <c r="G24" s="72">
        <f t="shared" si="6"/>
        <v>1208683.1199999999</v>
      </c>
    </row>
    <row r="25" spans="1:7" x14ac:dyDescent="0.25">
      <c r="A25" s="63" t="s">
        <v>379</v>
      </c>
      <c r="B25" s="200">
        <v>1842414.68</v>
      </c>
      <c r="C25" s="200">
        <v>9851.2000000000007</v>
      </c>
      <c r="D25" s="201">
        <f t="shared" si="5"/>
        <v>1852265.88</v>
      </c>
      <c r="E25" s="200">
        <v>493019.11</v>
      </c>
      <c r="F25" s="200">
        <v>493019.11</v>
      </c>
      <c r="G25" s="72">
        <f t="shared" si="6"/>
        <v>1359246.77</v>
      </c>
    </row>
    <row r="26" spans="1:7" x14ac:dyDescent="0.25">
      <c r="A26" s="63" t="s">
        <v>380</v>
      </c>
      <c r="B26" s="201"/>
      <c r="C26" s="201"/>
      <c r="D26" s="201">
        <f t="shared" si="5"/>
        <v>0</v>
      </c>
      <c r="E26" s="201"/>
      <c r="F26" s="201"/>
      <c r="G26" s="72">
        <f t="shared" si="6"/>
        <v>0</v>
      </c>
    </row>
    <row r="27" spans="1:7" x14ac:dyDescent="0.25">
      <c r="A27" s="53" t="s">
        <v>381</v>
      </c>
      <c r="B27" s="71">
        <f>SUM(B28:B36)</f>
        <v>1378412.1400000001</v>
      </c>
      <c r="C27" s="71">
        <f t="shared" ref="C27:F27" si="7">SUM(C28:C36)</f>
        <v>25</v>
      </c>
      <c r="D27" s="71">
        <f t="shared" si="7"/>
        <v>1378437.1400000001</v>
      </c>
      <c r="E27" s="71">
        <f t="shared" si="7"/>
        <v>220317.09999999998</v>
      </c>
      <c r="F27" s="71">
        <f t="shared" si="7"/>
        <v>220317.09999999998</v>
      </c>
      <c r="G27" s="71">
        <f>SUM(G28:G36)</f>
        <v>1158120.04</v>
      </c>
    </row>
    <row r="28" spans="1:7" x14ac:dyDescent="0.25">
      <c r="A28" s="69" t="s">
        <v>382</v>
      </c>
      <c r="B28" s="200">
        <v>315672.42</v>
      </c>
      <c r="C28" s="200">
        <v>0</v>
      </c>
      <c r="D28" s="201">
        <f t="shared" ref="D28:D36" si="8">B28+C28</f>
        <v>315672.42</v>
      </c>
      <c r="E28" s="200">
        <v>49230.77</v>
      </c>
      <c r="F28" s="200">
        <v>49230.77</v>
      </c>
      <c r="G28" s="72">
        <f>D28-E28</f>
        <v>266441.64999999997</v>
      </c>
    </row>
    <row r="29" spans="1:7" x14ac:dyDescent="0.25">
      <c r="A29" s="63" t="s">
        <v>383</v>
      </c>
      <c r="B29" s="200">
        <v>449389.84</v>
      </c>
      <c r="C29" s="200">
        <v>0</v>
      </c>
      <c r="D29" s="201">
        <f t="shared" si="8"/>
        <v>449389.84</v>
      </c>
      <c r="E29" s="200">
        <v>93341.18</v>
      </c>
      <c r="F29" s="200">
        <v>93341.18</v>
      </c>
      <c r="G29" s="72">
        <f t="shared" ref="G29:G36" si="9">D29-E29</f>
        <v>356048.66000000003</v>
      </c>
    </row>
    <row r="30" spans="1:7" x14ac:dyDescent="0.25">
      <c r="A30" s="63" t="s">
        <v>384</v>
      </c>
      <c r="B30" s="201"/>
      <c r="C30" s="201"/>
      <c r="D30" s="201">
        <f t="shared" si="8"/>
        <v>0</v>
      </c>
      <c r="E30" s="201"/>
      <c r="F30" s="201"/>
      <c r="G30" s="72">
        <f t="shared" si="9"/>
        <v>0</v>
      </c>
    </row>
    <row r="31" spans="1:7" x14ac:dyDescent="0.25">
      <c r="A31" s="63" t="s">
        <v>385</v>
      </c>
      <c r="B31" s="201"/>
      <c r="C31" s="201"/>
      <c r="D31" s="201">
        <f t="shared" si="8"/>
        <v>0</v>
      </c>
      <c r="E31" s="201"/>
      <c r="F31" s="201"/>
      <c r="G31" s="72">
        <f t="shared" si="9"/>
        <v>0</v>
      </c>
    </row>
    <row r="32" spans="1:7" x14ac:dyDescent="0.25">
      <c r="A32" s="63" t="s">
        <v>386</v>
      </c>
      <c r="B32" s="201"/>
      <c r="C32" s="201"/>
      <c r="D32" s="201">
        <f t="shared" si="8"/>
        <v>0</v>
      </c>
      <c r="E32" s="201"/>
      <c r="F32" s="201"/>
      <c r="G32" s="72">
        <f t="shared" si="9"/>
        <v>0</v>
      </c>
    </row>
    <row r="33" spans="1:7" x14ac:dyDescent="0.25">
      <c r="A33" s="63" t="s">
        <v>387</v>
      </c>
      <c r="B33" s="201"/>
      <c r="C33" s="201"/>
      <c r="D33" s="201">
        <f t="shared" si="8"/>
        <v>0</v>
      </c>
      <c r="E33" s="201"/>
      <c r="F33" s="201"/>
      <c r="G33" s="72">
        <f t="shared" si="9"/>
        <v>0</v>
      </c>
    </row>
    <row r="34" spans="1:7" x14ac:dyDescent="0.25">
      <c r="A34" s="63" t="s">
        <v>388</v>
      </c>
      <c r="B34" s="200">
        <v>613349.88</v>
      </c>
      <c r="C34" s="200">
        <v>25</v>
      </c>
      <c r="D34" s="201">
        <f t="shared" si="8"/>
        <v>613374.88</v>
      </c>
      <c r="E34" s="200">
        <v>77745.149999999994</v>
      </c>
      <c r="F34" s="200">
        <v>77745.149999999994</v>
      </c>
      <c r="G34" s="72">
        <f t="shared" si="9"/>
        <v>535629.73</v>
      </c>
    </row>
    <row r="35" spans="1:7" x14ac:dyDescent="0.25">
      <c r="A35" s="63" t="s">
        <v>389</v>
      </c>
      <c r="B35" s="201"/>
      <c r="C35" s="201"/>
      <c r="D35" s="201">
        <f t="shared" si="8"/>
        <v>0</v>
      </c>
      <c r="E35" s="201"/>
      <c r="F35" s="201"/>
      <c r="G35" s="72">
        <f t="shared" si="9"/>
        <v>0</v>
      </c>
    </row>
    <row r="36" spans="1:7" x14ac:dyDescent="0.25">
      <c r="A36" s="63" t="s">
        <v>390</v>
      </c>
      <c r="B36" s="201"/>
      <c r="C36" s="201"/>
      <c r="D36" s="201">
        <f t="shared" si="8"/>
        <v>0</v>
      </c>
      <c r="E36" s="201"/>
      <c r="F36" s="201"/>
      <c r="G36" s="72">
        <f t="shared" si="9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1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1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1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38600000</v>
      </c>
      <c r="C43" s="73">
        <f t="shared" ref="C43:G43" si="12">SUM(C44,C53,C61,C71)</f>
        <v>18916666.66</v>
      </c>
      <c r="D43" s="73">
        <f t="shared" si="12"/>
        <v>57516666.659999996</v>
      </c>
      <c r="E43" s="73">
        <f t="shared" si="12"/>
        <v>20950183.82</v>
      </c>
      <c r="F43" s="73">
        <f t="shared" si="12"/>
        <v>20950183.82</v>
      </c>
      <c r="G43" s="73">
        <f t="shared" si="12"/>
        <v>36566482.840000004</v>
      </c>
    </row>
    <row r="44" spans="1:7" x14ac:dyDescent="0.25">
      <c r="A44" s="53" t="s">
        <v>430</v>
      </c>
      <c r="B44" s="72">
        <f>SUM(B45:B52)</f>
        <v>8366802.1600000001</v>
      </c>
      <c r="C44" s="72">
        <f t="shared" ref="C44:G44" si="13">SUM(C45:C52)</f>
        <v>0</v>
      </c>
      <c r="D44" s="72">
        <f t="shared" si="13"/>
        <v>8366802.1600000001</v>
      </c>
      <c r="E44" s="72">
        <f t="shared" si="13"/>
        <v>1262178.6200000001</v>
      </c>
      <c r="F44" s="72">
        <f t="shared" si="13"/>
        <v>1262178.6200000001</v>
      </c>
      <c r="G44" s="72">
        <f t="shared" si="13"/>
        <v>7104623.54</v>
      </c>
    </row>
    <row r="45" spans="1:7" x14ac:dyDescent="0.25">
      <c r="A45" s="69" t="s">
        <v>365</v>
      </c>
      <c r="B45" s="201"/>
      <c r="C45" s="201"/>
      <c r="D45" s="201">
        <f t="shared" ref="D45:D52" si="14">B45+C45</f>
        <v>0</v>
      </c>
      <c r="E45" s="201"/>
      <c r="F45" s="201"/>
      <c r="G45" s="72">
        <f>D45-E45</f>
        <v>0</v>
      </c>
    </row>
    <row r="46" spans="1:7" x14ac:dyDescent="0.25">
      <c r="A46" s="69" t="s">
        <v>366</v>
      </c>
      <c r="B46" s="201"/>
      <c r="C46" s="201"/>
      <c r="D46" s="201">
        <f t="shared" si="14"/>
        <v>0</v>
      </c>
      <c r="E46" s="201"/>
      <c r="F46" s="201"/>
      <c r="G46" s="72">
        <f t="shared" ref="G46:G52" si="15">D46-E46</f>
        <v>0</v>
      </c>
    </row>
    <row r="47" spans="1:7" x14ac:dyDescent="0.25">
      <c r="A47" s="69" t="s">
        <v>367</v>
      </c>
      <c r="B47" s="201"/>
      <c r="C47" s="201"/>
      <c r="D47" s="201">
        <f t="shared" si="14"/>
        <v>0</v>
      </c>
      <c r="E47" s="201"/>
      <c r="F47" s="201"/>
      <c r="G47" s="72">
        <f t="shared" si="15"/>
        <v>0</v>
      </c>
    </row>
    <row r="48" spans="1:7" x14ac:dyDescent="0.25">
      <c r="A48" s="69" t="s">
        <v>368</v>
      </c>
      <c r="B48" s="201"/>
      <c r="C48" s="201"/>
      <c r="D48" s="201">
        <f t="shared" si="14"/>
        <v>0</v>
      </c>
      <c r="E48" s="201"/>
      <c r="F48" s="201"/>
      <c r="G48" s="72">
        <f t="shared" si="15"/>
        <v>0</v>
      </c>
    </row>
    <row r="49" spans="1:7" x14ac:dyDescent="0.25">
      <c r="A49" s="69" t="s">
        <v>369</v>
      </c>
      <c r="B49" s="200">
        <v>511000</v>
      </c>
      <c r="C49" s="200">
        <v>0</v>
      </c>
      <c r="D49" s="201">
        <f t="shared" si="14"/>
        <v>511000</v>
      </c>
      <c r="E49" s="200">
        <v>0</v>
      </c>
      <c r="F49" s="200">
        <v>0</v>
      </c>
      <c r="G49" s="72">
        <f t="shared" si="15"/>
        <v>511000</v>
      </c>
    </row>
    <row r="50" spans="1:7" x14ac:dyDescent="0.25">
      <c r="A50" s="69" t="s">
        <v>370</v>
      </c>
      <c r="B50" s="201"/>
      <c r="C50" s="201"/>
      <c r="D50" s="201">
        <f t="shared" si="14"/>
        <v>0</v>
      </c>
      <c r="E50" s="201"/>
      <c r="F50" s="201"/>
      <c r="G50" s="72">
        <f t="shared" si="15"/>
        <v>0</v>
      </c>
    </row>
    <row r="51" spans="1:7" x14ac:dyDescent="0.25">
      <c r="A51" s="69" t="s">
        <v>371</v>
      </c>
      <c r="B51" s="200">
        <v>7855802.1600000001</v>
      </c>
      <c r="C51" s="200">
        <v>0</v>
      </c>
      <c r="D51" s="201">
        <f t="shared" si="14"/>
        <v>7855802.1600000001</v>
      </c>
      <c r="E51" s="200">
        <v>1262178.6200000001</v>
      </c>
      <c r="F51" s="200">
        <v>1262178.6200000001</v>
      </c>
      <c r="G51" s="72">
        <f t="shared" si="15"/>
        <v>6593623.54</v>
      </c>
    </row>
    <row r="52" spans="1:7" x14ac:dyDescent="0.25">
      <c r="A52" s="69" t="s">
        <v>372</v>
      </c>
      <c r="B52" s="201"/>
      <c r="C52" s="201"/>
      <c r="D52" s="201">
        <f t="shared" si="14"/>
        <v>0</v>
      </c>
      <c r="E52" s="201"/>
      <c r="F52" s="201"/>
      <c r="G52" s="72">
        <f t="shared" si="15"/>
        <v>0</v>
      </c>
    </row>
    <row r="53" spans="1:7" x14ac:dyDescent="0.25">
      <c r="A53" s="53" t="s">
        <v>373</v>
      </c>
      <c r="B53" s="71">
        <f>SUM(B54:B60)</f>
        <v>30233197.84</v>
      </c>
      <c r="C53" s="71">
        <f t="shared" ref="C53:G53" si="16">SUM(C54:C60)</f>
        <v>18916666.66</v>
      </c>
      <c r="D53" s="71">
        <f t="shared" si="16"/>
        <v>49149864.5</v>
      </c>
      <c r="E53" s="71">
        <f t="shared" si="16"/>
        <v>19688005.199999999</v>
      </c>
      <c r="F53" s="71">
        <f t="shared" si="16"/>
        <v>19688005.199999999</v>
      </c>
      <c r="G53" s="71">
        <f t="shared" si="16"/>
        <v>29461859.300000001</v>
      </c>
    </row>
    <row r="54" spans="1:7" x14ac:dyDescent="0.25">
      <c r="A54" s="69" t="s">
        <v>374</v>
      </c>
      <c r="B54" s="201"/>
      <c r="C54" s="201"/>
      <c r="D54" s="201">
        <f t="shared" ref="D54:D60" si="17">B54+C54</f>
        <v>0</v>
      </c>
      <c r="E54" s="201"/>
      <c r="F54" s="201"/>
      <c r="G54" s="72">
        <f>D54-E54</f>
        <v>0</v>
      </c>
    </row>
    <row r="55" spans="1:7" x14ac:dyDescent="0.25">
      <c r="A55" s="69" t="s">
        <v>375</v>
      </c>
      <c r="B55" s="200">
        <v>30233197.84</v>
      </c>
      <c r="C55" s="200">
        <v>18916666.66</v>
      </c>
      <c r="D55" s="201">
        <f t="shared" si="17"/>
        <v>49149864.5</v>
      </c>
      <c r="E55" s="200">
        <v>19688005.199999999</v>
      </c>
      <c r="F55" s="200">
        <v>19688005.199999999</v>
      </c>
      <c r="G55" s="72">
        <f t="shared" ref="G55:G60" si="18">D55-E55</f>
        <v>29461859.300000001</v>
      </c>
    </row>
    <row r="56" spans="1:7" x14ac:dyDescent="0.25">
      <c r="A56" s="69" t="s">
        <v>376</v>
      </c>
      <c r="B56" s="201"/>
      <c r="C56" s="201"/>
      <c r="D56" s="201">
        <f t="shared" si="17"/>
        <v>0</v>
      </c>
      <c r="E56" s="201"/>
      <c r="F56" s="201"/>
      <c r="G56" s="72">
        <f t="shared" si="18"/>
        <v>0</v>
      </c>
    </row>
    <row r="57" spans="1:7" x14ac:dyDescent="0.25">
      <c r="A57" s="48" t="s">
        <v>377</v>
      </c>
      <c r="B57" s="201"/>
      <c r="C57" s="201"/>
      <c r="D57" s="201">
        <f t="shared" si="17"/>
        <v>0</v>
      </c>
      <c r="E57" s="201"/>
      <c r="F57" s="201"/>
      <c r="G57" s="72">
        <f t="shared" si="18"/>
        <v>0</v>
      </c>
    </row>
    <row r="58" spans="1:7" x14ac:dyDescent="0.25">
      <c r="A58" s="69" t="s">
        <v>378</v>
      </c>
      <c r="B58" s="201"/>
      <c r="C58" s="201"/>
      <c r="D58" s="201">
        <f t="shared" si="17"/>
        <v>0</v>
      </c>
      <c r="E58" s="201"/>
      <c r="F58" s="201"/>
      <c r="G58" s="72">
        <f t="shared" si="18"/>
        <v>0</v>
      </c>
    </row>
    <row r="59" spans="1:7" x14ac:dyDescent="0.25">
      <c r="A59" s="69" t="s">
        <v>379</v>
      </c>
      <c r="B59" s="201"/>
      <c r="C59" s="201"/>
      <c r="D59" s="201">
        <f t="shared" si="17"/>
        <v>0</v>
      </c>
      <c r="E59" s="201"/>
      <c r="F59" s="201"/>
      <c r="G59" s="72">
        <f t="shared" si="18"/>
        <v>0</v>
      </c>
    </row>
    <row r="60" spans="1:7" x14ac:dyDescent="0.25">
      <c r="A60" s="69" t="s">
        <v>380</v>
      </c>
      <c r="B60" s="201"/>
      <c r="C60" s="201"/>
      <c r="D60" s="201">
        <f t="shared" si="17"/>
        <v>0</v>
      </c>
      <c r="E60" s="201"/>
      <c r="F60" s="201"/>
      <c r="G60" s="72">
        <f t="shared" si="18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9">SUM(C62:C70)</f>
        <v>0</v>
      </c>
      <c r="D61" s="71">
        <f t="shared" si="19"/>
        <v>0</v>
      </c>
      <c r="E61" s="71">
        <f t="shared" si="19"/>
        <v>0</v>
      </c>
      <c r="F61" s="71">
        <f t="shared" si="19"/>
        <v>0</v>
      </c>
      <c r="G61" s="71">
        <f t="shared" si="19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20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20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20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20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20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20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20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20"/>
        <v>0</v>
      </c>
    </row>
    <row r="71" spans="1:8" x14ac:dyDescent="0.25">
      <c r="A71" s="64" t="s">
        <v>3299</v>
      </c>
      <c r="B71" s="74"/>
      <c r="C71" s="74"/>
      <c r="D71" s="74"/>
      <c r="E71" s="74"/>
      <c r="F71" s="74"/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21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21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21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94130488</v>
      </c>
      <c r="C77" s="73">
        <f t="shared" ref="C77:F77" si="22">C43+C9</f>
        <v>20496021.149999999</v>
      </c>
      <c r="D77" s="73">
        <f t="shared" si="22"/>
        <v>114626509.14999999</v>
      </c>
      <c r="E77" s="73">
        <f t="shared" si="22"/>
        <v>32048019.719999999</v>
      </c>
      <c r="F77" s="73">
        <f t="shared" si="22"/>
        <v>32048019.719999999</v>
      </c>
      <c r="G77" s="73">
        <f>G43+G9</f>
        <v>82578489.430000007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55530488</v>
      </c>
      <c r="Q2" s="18">
        <f>'Formato 6 c)'!C9</f>
        <v>1579354.4899999998</v>
      </c>
      <c r="R2" s="18">
        <f>'Formato 6 c)'!D9</f>
        <v>57109842.489999995</v>
      </c>
      <c r="S2" s="18">
        <f>'Formato 6 c)'!E9</f>
        <v>11097835.9</v>
      </c>
      <c r="T2" s="18">
        <f>'Formato 6 c)'!F9</f>
        <v>11097835.9</v>
      </c>
      <c r="U2" s="18">
        <f>'Formato 6 c)'!G9</f>
        <v>46012006.589999996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33496277.620000001</v>
      </c>
      <c r="Q3" s="18">
        <f>'Formato 6 c)'!C10</f>
        <v>962724.80999999994</v>
      </c>
      <c r="R3" s="18">
        <f>'Formato 6 c)'!D10</f>
        <v>34459002.429999992</v>
      </c>
      <c r="S3" s="18">
        <f>'Formato 6 c)'!E10</f>
        <v>6436832.8100000005</v>
      </c>
      <c r="T3" s="18">
        <f>'Formato 6 c)'!F10</f>
        <v>6436832.8100000005</v>
      </c>
      <c r="U3" s="18">
        <f>'Formato 6 c)'!G10</f>
        <v>28022169.619999997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6799464.7800000003</v>
      </c>
      <c r="Q4" s="18">
        <f>'Formato 6 c)'!C11</f>
        <v>175</v>
      </c>
      <c r="R4" s="18">
        <f>'Formato 6 c)'!D11</f>
        <v>6799639.7800000003</v>
      </c>
      <c r="S4" s="18">
        <f>'Formato 6 c)'!E11</f>
        <v>1403760.12</v>
      </c>
      <c r="T4" s="18">
        <f>'Formato 6 c)'!F11</f>
        <v>1403760.12</v>
      </c>
      <c r="U4" s="18">
        <f>'Formato 6 c)'!G11</f>
        <v>5395879.6600000001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14430925.17</v>
      </c>
      <c r="Q6" s="18">
        <f>'Formato 6 c)'!C13</f>
        <v>34062.86</v>
      </c>
      <c r="R6" s="18">
        <f>'Formato 6 c)'!D13</f>
        <v>14464988.029999999</v>
      </c>
      <c r="S6" s="18">
        <f>'Formato 6 c)'!E13</f>
        <v>1893241.46</v>
      </c>
      <c r="T6" s="18">
        <f>'Formato 6 c)'!F13</f>
        <v>1893241.46</v>
      </c>
      <c r="U6" s="18">
        <f>'Formato 6 c)'!G13</f>
        <v>12571746.57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7656417.1399999997</v>
      </c>
      <c r="Q8" s="18">
        <f>'Formato 6 c)'!C15</f>
        <v>863590.82</v>
      </c>
      <c r="R8" s="18">
        <f>'Formato 6 c)'!D15</f>
        <v>8520007.959999999</v>
      </c>
      <c r="S8" s="18">
        <f>'Formato 6 c)'!E15</f>
        <v>2424398.8199999998</v>
      </c>
      <c r="T8" s="18">
        <f>'Formato 6 c)'!F15</f>
        <v>2424398.8199999998</v>
      </c>
      <c r="U8" s="18">
        <f>'Formato 6 c)'!G15</f>
        <v>6095609.1399999987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1879894.82</v>
      </c>
      <c r="Q10" s="18">
        <f>'Formato 6 c)'!C17</f>
        <v>64721.13</v>
      </c>
      <c r="R10" s="18">
        <f>'Formato 6 c)'!D17</f>
        <v>1944615.95</v>
      </c>
      <c r="S10" s="18">
        <f>'Formato 6 c)'!E17</f>
        <v>256164.91</v>
      </c>
      <c r="T10" s="18">
        <f>'Formato 6 c)'!F17</f>
        <v>256164.91</v>
      </c>
      <c r="U10" s="18">
        <f>'Formato 6 c)'!G17</f>
        <v>1688451.04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2729575.71</v>
      </c>
      <c r="Q11" s="18">
        <f>'Formato 6 c)'!C18</f>
        <v>175</v>
      </c>
      <c r="R11" s="18">
        <f>'Formato 6 c)'!D18</f>
        <v>2729750.71</v>
      </c>
      <c r="S11" s="18">
        <f>'Formato 6 c)'!E18</f>
        <v>459267.5</v>
      </c>
      <c r="T11" s="18">
        <f>'Formato 6 c)'!F18</f>
        <v>459267.5</v>
      </c>
      <c r="U11" s="18">
        <f>'Formato 6 c)'!G18</f>
        <v>2270483.21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20655798.239999998</v>
      </c>
      <c r="Q12" s="18">
        <f>'Formato 6 c)'!C19</f>
        <v>616604.67999999993</v>
      </c>
      <c r="R12" s="18">
        <f>'Formato 6 c)'!D19</f>
        <v>21272402.919999998</v>
      </c>
      <c r="S12" s="18">
        <f>'Formato 6 c)'!E19</f>
        <v>4440685.99</v>
      </c>
      <c r="T12" s="18">
        <f>'Formato 6 c)'!F19</f>
        <v>4440685.99</v>
      </c>
      <c r="U12" s="18">
        <f>'Formato 6 c)'!G19</f>
        <v>16831716.93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757250.18</v>
      </c>
      <c r="Q13" s="18">
        <f>'Formato 6 c)'!C20</f>
        <v>50</v>
      </c>
      <c r="R13" s="18">
        <f>'Formato 6 c)'!D20</f>
        <v>757300.18</v>
      </c>
      <c r="S13" s="18">
        <f>'Formato 6 c)'!E20</f>
        <v>110057.96</v>
      </c>
      <c r="T13" s="18">
        <f>'Formato 6 c)'!F20</f>
        <v>110057.96</v>
      </c>
      <c r="U13" s="18">
        <f>'Formato 6 c)'!G20</f>
        <v>647242.22000000009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12344971.83</v>
      </c>
      <c r="Q14" s="18">
        <f>'Formato 6 c)'!C21</f>
        <v>372870.87</v>
      </c>
      <c r="R14" s="18">
        <f>'Formato 6 c)'!D21</f>
        <v>12717842.699999999</v>
      </c>
      <c r="S14" s="18">
        <f>'Formato 6 c)'!E21</f>
        <v>2551606.42</v>
      </c>
      <c r="T14" s="18">
        <f>'Formato 6 c)'!F21</f>
        <v>2551606.42</v>
      </c>
      <c r="U14" s="18">
        <f>'Formato 6 c)'!G21</f>
        <v>10166236.279999999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4217919.37</v>
      </c>
      <c r="Q16" s="18">
        <f>'Formato 6 c)'!C23</f>
        <v>233807.61</v>
      </c>
      <c r="R16" s="18">
        <f>'Formato 6 c)'!D23</f>
        <v>4451726.9800000004</v>
      </c>
      <c r="S16" s="18">
        <f>'Formato 6 c)'!E23</f>
        <v>1001418.44</v>
      </c>
      <c r="T16" s="18">
        <f>'Formato 6 c)'!F23</f>
        <v>1001418.44</v>
      </c>
      <c r="U16" s="18">
        <f>'Formato 6 c)'!G23</f>
        <v>3450308.5400000005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1493242.18</v>
      </c>
      <c r="Q17" s="18">
        <f>'Formato 6 c)'!C24</f>
        <v>25</v>
      </c>
      <c r="R17" s="18">
        <f>'Formato 6 c)'!D24</f>
        <v>1493267.18</v>
      </c>
      <c r="S17" s="18">
        <f>'Formato 6 c)'!E24</f>
        <v>284584.06</v>
      </c>
      <c r="T17" s="18">
        <f>'Formato 6 c)'!F24</f>
        <v>284584.06</v>
      </c>
      <c r="U17" s="18">
        <f>'Formato 6 c)'!G24</f>
        <v>1208683.1199999999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1842414.68</v>
      </c>
      <c r="Q18" s="18">
        <f>'Formato 6 c)'!C25</f>
        <v>9851.2000000000007</v>
      </c>
      <c r="R18" s="18">
        <f>'Formato 6 c)'!D25</f>
        <v>1852265.88</v>
      </c>
      <c r="S18" s="18">
        <f>'Formato 6 c)'!E25</f>
        <v>493019.11</v>
      </c>
      <c r="T18" s="18">
        <f>'Formato 6 c)'!F25</f>
        <v>493019.11</v>
      </c>
      <c r="U18" s="18">
        <f>'Formato 6 c)'!G25</f>
        <v>1359246.77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1378412.1400000001</v>
      </c>
      <c r="Q20" s="18">
        <f>'Formato 6 c)'!C27</f>
        <v>25</v>
      </c>
      <c r="R20" s="18">
        <f>'Formato 6 c)'!D27</f>
        <v>1378437.1400000001</v>
      </c>
      <c r="S20" s="18">
        <f>'Formato 6 c)'!E27</f>
        <v>220317.09999999998</v>
      </c>
      <c r="T20" s="18">
        <f>'Formato 6 c)'!F27</f>
        <v>220317.09999999998</v>
      </c>
      <c r="U20" s="18">
        <f>'Formato 6 c)'!G27</f>
        <v>1158120.04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315672.42</v>
      </c>
      <c r="Q21" s="18">
        <f>'Formato 6 c)'!C28</f>
        <v>0</v>
      </c>
      <c r="R21" s="18">
        <f>'Formato 6 c)'!D28</f>
        <v>315672.42</v>
      </c>
      <c r="S21" s="18">
        <f>'Formato 6 c)'!E28</f>
        <v>49230.77</v>
      </c>
      <c r="T21" s="18">
        <f>'Formato 6 c)'!F28</f>
        <v>49230.77</v>
      </c>
      <c r="U21" s="18">
        <f>'Formato 6 c)'!G28</f>
        <v>266441.64999999997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449389.84</v>
      </c>
      <c r="Q22" s="18">
        <f>'Formato 6 c)'!C29</f>
        <v>0</v>
      </c>
      <c r="R22" s="18">
        <f>'Formato 6 c)'!D29</f>
        <v>449389.84</v>
      </c>
      <c r="S22" s="18">
        <f>'Formato 6 c)'!E29</f>
        <v>93341.18</v>
      </c>
      <c r="T22" s="18">
        <f>'Formato 6 c)'!F29</f>
        <v>93341.18</v>
      </c>
      <c r="U22" s="18">
        <f>'Formato 6 c)'!G29</f>
        <v>356048.66000000003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613349.88</v>
      </c>
      <c r="Q27" s="18">
        <f>'Formato 6 c)'!C34</f>
        <v>25</v>
      </c>
      <c r="R27" s="18">
        <f>'Formato 6 c)'!D34</f>
        <v>613374.88</v>
      </c>
      <c r="S27" s="18">
        <f>'Formato 6 c)'!E34</f>
        <v>77745.149999999994</v>
      </c>
      <c r="T27" s="18">
        <f>'Formato 6 c)'!F34</f>
        <v>77745.149999999994</v>
      </c>
      <c r="U27" s="18">
        <f>'Formato 6 c)'!G34</f>
        <v>535629.73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38600000</v>
      </c>
      <c r="Q35" s="18">
        <f>'Formato 6 c)'!C43</f>
        <v>18916666.66</v>
      </c>
      <c r="R35" s="18">
        <f>'Formato 6 c)'!D43</f>
        <v>57516666.659999996</v>
      </c>
      <c r="S35" s="18">
        <f>'Formato 6 c)'!E43</f>
        <v>20950183.82</v>
      </c>
      <c r="T35" s="18">
        <f>'Formato 6 c)'!F43</f>
        <v>20950183.82</v>
      </c>
      <c r="U35" s="18">
        <f>'Formato 6 c)'!G43</f>
        <v>36566482.840000004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8366802.1600000001</v>
      </c>
      <c r="Q36" s="18">
        <f>'Formato 6 c)'!C44</f>
        <v>0</v>
      </c>
      <c r="R36" s="18">
        <f>'Formato 6 c)'!D44</f>
        <v>8366802.1600000001</v>
      </c>
      <c r="S36" s="18">
        <f>'Formato 6 c)'!E44</f>
        <v>1262178.6200000001</v>
      </c>
      <c r="T36" s="18">
        <f>'Formato 6 c)'!F44</f>
        <v>1262178.6200000001</v>
      </c>
      <c r="U36" s="18">
        <f>'Formato 6 c)'!G44</f>
        <v>7104623.54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511000</v>
      </c>
      <c r="Q41" s="18">
        <f>'Formato 6 c)'!C49</f>
        <v>0</v>
      </c>
      <c r="R41" s="18">
        <f>'Formato 6 c)'!D49</f>
        <v>511000</v>
      </c>
      <c r="S41" s="18">
        <f>'Formato 6 c)'!E49</f>
        <v>0</v>
      </c>
      <c r="T41" s="18">
        <f>'Formato 6 c)'!F49</f>
        <v>0</v>
      </c>
      <c r="U41" s="18">
        <f>'Formato 6 c)'!G49</f>
        <v>511000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7855802.1600000001</v>
      </c>
      <c r="Q43" s="18">
        <f>'Formato 6 c)'!C51</f>
        <v>0</v>
      </c>
      <c r="R43" s="18">
        <f>'Formato 6 c)'!D51</f>
        <v>7855802.1600000001</v>
      </c>
      <c r="S43" s="18">
        <f>'Formato 6 c)'!E51</f>
        <v>1262178.6200000001</v>
      </c>
      <c r="T43" s="18">
        <f>'Formato 6 c)'!F51</f>
        <v>1262178.6200000001</v>
      </c>
      <c r="U43" s="18">
        <f>'Formato 6 c)'!G51</f>
        <v>6593623.54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30233197.84</v>
      </c>
      <c r="Q45" s="18">
        <f>'Formato 6 c)'!C53</f>
        <v>18916666.66</v>
      </c>
      <c r="R45" s="18">
        <f>'Formato 6 c)'!D53</f>
        <v>49149864.5</v>
      </c>
      <c r="S45" s="18">
        <f>'Formato 6 c)'!E53</f>
        <v>19688005.199999999</v>
      </c>
      <c r="T45" s="18">
        <f>'Formato 6 c)'!F53</f>
        <v>19688005.199999999</v>
      </c>
      <c r="U45" s="18">
        <f>'Formato 6 c)'!G53</f>
        <v>29461859.300000001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30233197.84</v>
      </c>
      <c r="Q47" s="18">
        <f>'Formato 6 c)'!C55</f>
        <v>18916666.66</v>
      </c>
      <c r="R47" s="18">
        <f>'Formato 6 c)'!D55</f>
        <v>49149864.5</v>
      </c>
      <c r="S47" s="18">
        <f>'Formato 6 c)'!E55</f>
        <v>19688005.199999999</v>
      </c>
      <c r="T47" s="18">
        <f>'Formato 6 c)'!F55</f>
        <v>19688005.199999999</v>
      </c>
      <c r="U47" s="18">
        <f>'Formato 6 c)'!G55</f>
        <v>29461859.300000001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94130488</v>
      </c>
      <c r="Q68" s="18">
        <f>'Formato 6 c)'!C77</f>
        <v>20496021.149999999</v>
      </c>
      <c r="R68" s="18">
        <f>'Formato 6 c)'!D77</f>
        <v>114626509.14999999</v>
      </c>
      <c r="S68" s="18">
        <f>'Formato 6 c)'!E77</f>
        <v>32048019.719999999</v>
      </c>
      <c r="T68" s="18">
        <f>'Formato 6 c)'!F77</f>
        <v>32048019.719999999</v>
      </c>
      <c r="U68" s="18">
        <f>'Formato 6 c)'!G77</f>
        <v>82578489.430000007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GUANAJUATO, Gobierno del Estado de Guanajuato</v>
      </c>
    </row>
    <row r="7" spans="2:3" ht="14.25" x14ac:dyDescent="0.45">
      <c r="C7" t="str">
        <f>CONCATENATE(ENTE_PUBLICO," (a)")</f>
        <v>MUNICIPIO DE TIERRA BLANCA,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2020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2020 (m = g – l)</v>
      </c>
    </row>
    <row r="20" spans="4:9" ht="57" x14ac:dyDescent="0.4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ht="14.25" x14ac:dyDescent="0.4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ht="14.25" x14ac:dyDescent="0.4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topLeftCell="A25" zoomScale="70" zoomScaleNormal="70" workbookViewId="0">
      <selection activeCell="A34" sqref="A34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5" t="s">
        <v>3287</v>
      </c>
      <c r="B1" s="174"/>
      <c r="C1" s="174"/>
      <c r="D1" s="174"/>
      <c r="E1" s="174"/>
      <c r="F1" s="174"/>
      <c r="G1" s="174"/>
    </row>
    <row r="2" spans="1:7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8"/>
    </row>
    <row r="3" spans="1:7" x14ac:dyDescent="0.25">
      <c r="A3" s="162" t="s">
        <v>277</v>
      </c>
      <c r="B3" s="163"/>
      <c r="C3" s="163"/>
      <c r="D3" s="163"/>
      <c r="E3" s="163"/>
      <c r="F3" s="163"/>
      <c r="G3" s="164"/>
    </row>
    <row r="4" spans="1:7" x14ac:dyDescent="0.25">
      <c r="A4" s="162" t="s">
        <v>399</v>
      </c>
      <c r="B4" s="163"/>
      <c r="C4" s="163"/>
      <c r="D4" s="163"/>
      <c r="E4" s="163"/>
      <c r="F4" s="163"/>
      <c r="G4" s="164"/>
    </row>
    <row r="5" spans="1:7" ht="14.25" x14ac:dyDescent="0.45">
      <c r="A5" s="162" t="str">
        <f>TRIMESTRE</f>
        <v>Del 1 de enero al 30 de marzo de 2020 (b)</v>
      </c>
      <c r="B5" s="163"/>
      <c r="C5" s="163"/>
      <c r="D5" s="163"/>
      <c r="E5" s="163"/>
      <c r="F5" s="163"/>
      <c r="G5" s="164"/>
    </row>
    <row r="6" spans="1:7" ht="14.25" x14ac:dyDescent="0.45">
      <c r="A6" s="165" t="s">
        <v>118</v>
      </c>
      <c r="B6" s="166"/>
      <c r="C6" s="166"/>
      <c r="D6" s="166"/>
      <c r="E6" s="166"/>
      <c r="F6" s="166"/>
      <c r="G6" s="167"/>
    </row>
    <row r="7" spans="1:7" x14ac:dyDescent="0.25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25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ht="14.25" x14ac:dyDescent="0.45">
      <c r="A9" s="52" t="s">
        <v>400</v>
      </c>
      <c r="B9" s="66">
        <f>SUM(B10,B11,B12,B15,B16,B19)</f>
        <v>27474287.640000001</v>
      </c>
      <c r="C9" s="66">
        <f>SUM(C10,C11,C12,C15,C16,C19)</f>
        <v>294123.65999999997</v>
      </c>
      <c r="D9" s="66">
        <f t="shared" ref="D9:F9" si="0">SUM(D10,D11,D12,D15,D16,D19)</f>
        <v>27768411.300000001</v>
      </c>
      <c r="E9" s="66">
        <f t="shared" si="0"/>
        <v>5454669.5199999996</v>
      </c>
      <c r="F9" s="66">
        <f t="shared" si="0"/>
        <v>5454669.5199999996</v>
      </c>
      <c r="G9" s="66">
        <f>SUM(G10,G11,G12,G15,G16,G19)</f>
        <v>22313741.780000001</v>
      </c>
    </row>
    <row r="10" spans="1:7" x14ac:dyDescent="0.25">
      <c r="A10" s="53" t="s">
        <v>401</v>
      </c>
      <c r="B10" s="202">
        <v>27474287.640000001</v>
      </c>
      <c r="C10" s="202">
        <v>294123.65999999997</v>
      </c>
      <c r="D10" s="203">
        <f>B10+C10</f>
        <v>27768411.300000001</v>
      </c>
      <c r="E10" s="202">
        <v>5454669.5199999996</v>
      </c>
      <c r="F10" s="202">
        <v>5454669.5199999996</v>
      </c>
      <c r="G10" s="67">
        <f>D10-E10</f>
        <v>22313741.780000001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6755802.1600000001</v>
      </c>
      <c r="C21" s="66">
        <f t="shared" ref="C21:F21" si="4">SUM(C22,C23,C24,C27,C28,C31)</f>
        <v>0</v>
      </c>
      <c r="D21" s="66">
        <f t="shared" si="4"/>
        <v>6755802.1600000001</v>
      </c>
      <c r="E21" s="66">
        <f t="shared" si="4"/>
        <v>1173302.18</v>
      </c>
      <c r="F21" s="66">
        <f t="shared" si="4"/>
        <v>1173302.18</v>
      </c>
      <c r="G21" s="66">
        <f>SUM(G22,G23,G24,G27,G28,G31)</f>
        <v>5582499.9800000004</v>
      </c>
    </row>
    <row r="22" spans="1:7" s="24" customFormat="1" x14ac:dyDescent="0.25">
      <c r="A22" s="53" t="s">
        <v>401</v>
      </c>
      <c r="B22" s="202">
        <v>6755802.1600000001</v>
      </c>
      <c r="C22" s="202">
        <v>0</v>
      </c>
      <c r="D22" s="203">
        <f>B22+C22</f>
        <v>6755802.1600000001</v>
      </c>
      <c r="E22" s="202">
        <v>1173302.18</v>
      </c>
      <c r="F22" s="202">
        <v>1173302.18</v>
      </c>
      <c r="G22" s="67">
        <f>D22-E22</f>
        <v>5582499.9800000004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/>
      <c r="C28" s="67"/>
      <c r="D28" s="67"/>
      <c r="E28" s="67"/>
      <c r="F28" s="67"/>
      <c r="G28" s="67">
        <f t="shared" ref="C28:G28" si="7">G29+G30</f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34230089.799999997</v>
      </c>
      <c r="C33" s="66">
        <f t="shared" ref="C33:G33" si="9">C21+C9</f>
        <v>294123.65999999997</v>
      </c>
      <c r="D33" s="66">
        <f t="shared" si="9"/>
        <v>34524213.460000001</v>
      </c>
      <c r="E33" s="66">
        <f t="shared" si="9"/>
        <v>6627971.6999999993</v>
      </c>
      <c r="F33" s="66">
        <f t="shared" si="9"/>
        <v>6627971.6999999993</v>
      </c>
      <c r="G33" s="66">
        <f t="shared" si="9"/>
        <v>27896241.760000002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27474287.640000001</v>
      </c>
      <c r="Q2" s="18">
        <f>'Formato 6 d)'!C9</f>
        <v>294123.65999999997</v>
      </c>
      <c r="R2" s="18">
        <f>'Formato 6 d)'!D9</f>
        <v>27768411.300000001</v>
      </c>
      <c r="S2" s="18">
        <f>'Formato 6 d)'!E9</f>
        <v>5454669.5199999996</v>
      </c>
      <c r="T2" s="18">
        <f>'Formato 6 d)'!F9</f>
        <v>5454669.5199999996</v>
      </c>
      <c r="U2" s="18">
        <f>'Formato 6 d)'!G9</f>
        <v>22313741.780000001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27474287.640000001</v>
      </c>
      <c r="Q3" s="18">
        <f>'Formato 6 d)'!C10</f>
        <v>294123.65999999997</v>
      </c>
      <c r="R3" s="18">
        <f>'Formato 6 d)'!D10</f>
        <v>27768411.300000001</v>
      </c>
      <c r="S3" s="18">
        <f>'Formato 6 d)'!E10</f>
        <v>5454669.5199999996</v>
      </c>
      <c r="T3" s="18">
        <f>'Formato 6 d)'!F10</f>
        <v>5454669.5199999996</v>
      </c>
      <c r="U3" s="18">
        <f>'Formato 6 d)'!G10</f>
        <v>22313741.780000001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6755802.1600000001</v>
      </c>
      <c r="Q13" s="18">
        <f>'Formato 6 d)'!C21</f>
        <v>0</v>
      </c>
      <c r="R13" s="18">
        <f>'Formato 6 d)'!D21</f>
        <v>6755802.1600000001</v>
      </c>
      <c r="S13" s="18">
        <f>'Formato 6 d)'!E21</f>
        <v>1173302.18</v>
      </c>
      <c r="T13" s="18">
        <f>'Formato 6 d)'!F21</f>
        <v>1173302.18</v>
      </c>
      <c r="U13" s="18">
        <f>'Formato 6 d)'!G21</f>
        <v>5582499.9800000004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6755802.1600000001</v>
      </c>
      <c r="Q14" s="18">
        <f>'Formato 6 d)'!C22</f>
        <v>0</v>
      </c>
      <c r="R14" s="18">
        <f>'Formato 6 d)'!D22</f>
        <v>6755802.1600000001</v>
      </c>
      <c r="S14" s="18">
        <f>'Formato 6 d)'!E22</f>
        <v>1173302.18</v>
      </c>
      <c r="T14" s="18">
        <f>'Formato 6 d)'!F22</f>
        <v>1173302.18</v>
      </c>
      <c r="U14" s="18">
        <f>'Formato 6 d)'!G22</f>
        <v>5582499.9800000004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34230089.799999997</v>
      </c>
      <c r="Q24" s="18">
        <f>'Formato 6 d)'!C33</f>
        <v>294123.65999999997</v>
      </c>
      <c r="R24" s="18">
        <f>'Formato 6 d)'!D33</f>
        <v>34524213.460000001</v>
      </c>
      <c r="S24" s="18">
        <f>'Formato 6 d)'!E33</f>
        <v>6627971.6999999993</v>
      </c>
      <c r="T24" s="18">
        <f>'Formato 6 d)'!F33</f>
        <v>6627971.6999999993</v>
      </c>
      <c r="U24" s="18">
        <f>'Formato 6 d)'!G33</f>
        <v>27896241.760000002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4" t="s">
        <v>413</v>
      </c>
      <c r="B1" s="174"/>
      <c r="C1" s="174"/>
      <c r="D1" s="174"/>
      <c r="E1" s="174"/>
      <c r="F1" s="174"/>
      <c r="G1" s="174"/>
    </row>
    <row r="2" spans="1:7" ht="14.25" x14ac:dyDescent="0.45">
      <c r="A2" s="156" t="str">
        <f>ENTIDAD</f>
        <v>Municipio de Tierra Blanca, Gobierno del Estado de Guanajuato</v>
      </c>
      <c r="B2" s="157"/>
      <c r="C2" s="157"/>
      <c r="D2" s="157"/>
      <c r="E2" s="157"/>
      <c r="F2" s="157"/>
      <c r="G2" s="158"/>
    </row>
    <row r="3" spans="1:7" ht="14.25" x14ac:dyDescent="0.45">
      <c r="A3" s="159" t="s">
        <v>414</v>
      </c>
      <c r="B3" s="160"/>
      <c r="C3" s="160"/>
      <c r="D3" s="160"/>
      <c r="E3" s="160"/>
      <c r="F3" s="160"/>
      <c r="G3" s="161"/>
    </row>
    <row r="4" spans="1:7" ht="14.25" x14ac:dyDescent="0.45">
      <c r="A4" s="159" t="s">
        <v>118</v>
      </c>
      <c r="B4" s="160"/>
      <c r="C4" s="160"/>
      <c r="D4" s="160"/>
      <c r="E4" s="160"/>
      <c r="F4" s="160"/>
      <c r="G4" s="161"/>
    </row>
    <row r="5" spans="1:7" ht="14.25" x14ac:dyDescent="0.45">
      <c r="A5" s="159" t="s">
        <v>415</v>
      </c>
      <c r="B5" s="160"/>
      <c r="C5" s="160"/>
      <c r="D5" s="160"/>
      <c r="E5" s="160"/>
      <c r="F5" s="160"/>
      <c r="G5" s="161"/>
    </row>
    <row r="6" spans="1:7" x14ac:dyDescent="0.25">
      <c r="A6" s="171" t="s">
        <v>3288</v>
      </c>
      <c r="B6" s="51">
        <f>ANIO1P</f>
        <v>2021</v>
      </c>
      <c r="C6" s="184" t="str">
        <f>ANIO2P</f>
        <v>2022 (d)</v>
      </c>
      <c r="D6" s="184" t="str">
        <f>ANIO3P</f>
        <v>2023 (d)</v>
      </c>
      <c r="E6" s="184" t="str">
        <f>ANIO4P</f>
        <v>2024 (d)</v>
      </c>
      <c r="F6" s="184" t="str">
        <f>ANIO5P</f>
        <v>2025 (d)</v>
      </c>
      <c r="G6" s="184" t="str">
        <f>ANIO6P</f>
        <v>2026 (d)</v>
      </c>
    </row>
    <row r="7" spans="1:7" ht="48" customHeight="1" x14ac:dyDescent="0.25">
      <c r="A7" s="172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4" t="s">
        <v>451</v>
      </c>
      <c r="B1" s="174"/>
      <c r="C1" s="174"/>
      <c r="D1" s="174"/>
      <c r="E1" s="174"/>
      <c r="F1" s="174"/>
      <c r="G1" s="174"/>
    </row>
    <row r="2" spans="1:7" customFormat="1" ht="14.25" x14ac:dyDescent="0.45">
      <c r="A2" s="156" t="str">
        <f>ENTIDAD</f>
        <v>Municipio de Tierra Blanca, Gobierno del Estado de Guanajuato</v>
      </c>
      <c r="B2" s="157"/>
      <c r="C2" s="157"/>
      <c r="D2" s="157"/>
      <c r="E2" s="157"/>
      <c r="F2" s="157"/>
      <c r="G2" s="158"/>
    </row>
    <row r="3" spans="1:7" customFormat="1" ht="14.25" x14ac:dyDescent="0.45">
      <c r="A3" s="159" t="s">
        <v>452</v>
      </c>
      <c r="B3" s="160"/>
      <c r="C3" s="160"/>
      <c r="D3" s="160"/>
      <c r="E3" s="160"/>
      <c r="F3" s="160"/>
      <c r="G3" s="161"/>
    </row>
    <row r="4" spans="1:7" customFormat="1" ht="14.25" x14ac:dyDescent="0.45">
      <c r="A4" s="159" t="s">
        <v>118</v>
      </c>
      <c r="B4" s="160"/>
      <c r="C4" s="160"/>
      <c r="D4" s="160"/>
      <c r="E4" s="160"/>
      <c r="F4" s="160"/>
      <c r="G4" s="161"/>
    </row>
    <row r="5" spans="1:7" customFormat="1" ht="14.25" x14ac:dyDescent="0.45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25">
      <c r="A6" s="186" t="s">
        <v>3142</v>
      </c>
      <c r="B6" s="51">
        <f>ANIO1P</f>
        <v>2021</v>
      </c>
      <c r="C6" s="184" t="str">
        <f>ANIO2P</f>
        <v>2022 (d)</v>
      </c>
      <c r="D6" s="184" t="str">
        <f>ANIO3P</f>
        <v>2023 (d)</v>
      </c>
      <c r="E6" s="184" t="str">
        <f>ANIO4P</f>
        <v>2024 (d)</v>
      </c>
      <c r="F6" s="184" t="str">
        <f>ANIO5P</f>
        <v>2025 (d)</v>
      </c>
      <c r="G6" s="184" t="str">
        <f>ANIO6P</f>
        <v>2026 (d)</v>
      </c>
    </row>
    <row r="7" spans="1:7" customFormat="1" ht="48" customHeight="1" x14ac:dyDescent="0.25">
      <c r="A7" s="187"/>
      <c r="B7" s="88" t="s">
        <v>3291</v>
      </c>
      <c r="C7" s="185"/>
      <c r="D7" s="185"/>
      <c r="E7" s="185"/>
      <c r="F7" s="185"/>
      <c r="G7" s="185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4" t="s">
        <v>466</v>
      </c>
      <c r="B1" s="174"/>
      <c r="C1" s="174"/>
      <c r="D1" s="174"/>
      <c r="E1" s="174"/>
      <c r="F1" s="174"/>
      <c r="G1" s="174"/>
    </row>
    <row r="2" spans="1:7" ht="14.25" x14ac:dyDescent="0.45">
      <c r="A2" s="156" t="str">
        <f>ENTIDAD</f>
        <v>Municipio de Tierra Blanca, Gobierno del Estado de Guanajuato</v>
      </c>
      <c r="B2" s="157"/>
      <c r="C2" s="157"/>
      <c r="D2" s="157"/>
      <c r="E2" s="157"/>
      <c r="F2" s="157"/>
      <c r="G2" s="158"/>
    </row>
    <row r="3" spans="1:7" ht="14.25" x14ac:dyDescent="0.45">
      <c r="A3" s="159" t="s">
        <v>467</v>
      </c>
      <c r="B3" s="160"/>
      <c r="C3" s="160"/>
      <c r="D3" s="160"/>
      <c r="E3" s="160"/>
      <c r="F3" s="160"/>
      <c r="G3" s="161"/>
    </row>
    <row r="4" spans="1:7" ht="14.25" x14ac:dyDescent="0.4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1" t="s">
        <v>3288</v>
      </c>
      <c r="B5" s="189" t="str">
        <f>ANIO5R</f>
        <v>2015 ¹ (c)</v>
      </c>
      <c r="C5" s="189" t="str">
        <f>ANIO4R</f>
        <v>2016 ¹ (c)</v>
      </c>
      <c r="D5" s="189" t="str">
        <f>ANIO3R</f>
        <v>2017 ¹ (c)</v>
      </c>
      <c r="E5" s="189" t="str">
        <f>ANIO2R</f>
        <v>2018 ¹ (c)</v>
      </c>
      <c r="F5" s="189" t="str">
        <f>ANIO1R</f>
        <v>2019 ¹ (c)</v>
      </c>
      <c r="G5" s="51">
        <f>ANIO_INFORME</f>
        <v>2020</v>
      </c>
    </row>
    <row r="6" spans="1:7" ht="32.1" customHeight="1" x14ac:dyDescent="0.25">
      <c r="A6" s="192"/>
      <c r="B6" s="190"/>
      <c r="C6" s="190"/>
      <c r="D6" s="190"/>
      <c r="E6" s="190"/>
      <c r="F6" s="190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25">
      <c r="A40" s="188" t="s">
        <v>3293</v>
      </c>
      <c r="B40" s="188"/>
      <c r="C40" s="188"/>
      <c r="D40" s="188"/>
      <c r="E40" s="188"/>
      <c r="F40" s="188"/>
      <c r="G40" s="188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4" t="s">
        <v>490</v>
      </c>
      <c r="B1" s="174"/>
      <c r="C1" s="174"/>
      <c r="D1" s="174"/>
      <c r="E1" s="174"/>
      <c r="F1" s="174"/>
      <c r="G1" s="174"/>
    </row>
    <row r="2" spans="1:7" ht="14.25" x14ac:dyDescent="0.45">
      <c r="A2" s="156" t="str">
        <f>ENTIDAD</f>
        <v>Municipio de Tierra Blanca, Gobierno del Estado de Guanajuato</v>
      </c>
      <c r="B2" s="157"/>
      <c r="C2" s="157"/>
      <c r="D2" s="157"/>
      <c r="E2" s="157"/>
      <c r="F2" s="157"/>
      <c r="G2" s="158"/>
    </row>
    <row r="3" spans="1:7" ht="14.25" x14ac:dyDescent="0.45">
      <c r="A3" s="159" t="s">
        <v>491</v>
      </c>
      <c r="B3" s="160"/>
      <c r="C3" s="160"/>
      <c r="D3" s="160"/>
      <c r="E3" s="160"/>
      <c r="F3" s="160"/>
      <c r="G3" s="161"/>
    </row>
    <row r="4" spans="1:7" ht="14.25" x14ac:dyDescent="0.45">
      <c r="A4" s="165" t="s">
        <v>118</v>
      </c>
      <c r="B4" s="166"/>
      <c r="C4" s="166"/>
      <c r="D4" s="166"/>
      <c r="E4" s="166"/>
      <c r="F4" s="166"/>
      <c r="G4" s="167"/>
    </row>
    <row r="5" spans="1:7" x14ac:dyDescent="0.25">
      <c r="A5" s="193" t="s">
        <v>3142</v>
      </c>
      <c r="B5" s="189" t="str">
        <f>ANIO5R</f>
        <v>2015 ¹ (c)</v>
      </c>
      <c r="C5" s="189" t="str">
        <f>ANIO4R</f>
        <v>2016 ¹ (c)</v>
      </c>
      <c r="D5" s="189" t="str">
        <f>ANIO3R</f>
        <v>2017 ¹ (c)</v>
      </c>
      <c r="E5" s="189" t="str">
        <f>ANIO2R</f>
        <v>2018 ¹ (c)</v>
      </c>
      <c r="F5" s="189" t="str">
        <f>ANIO1R</f>
        <v>2019 ¹ (c)</v>
      </c>
      <c r="G5" s="51">
        <f>ANIO_INFORME</f>
        <v>2020</v>
      </c>
    </row>
    <row r="6" spans="1:7" ht="32.1" customHeight="1" x14ac:dyDescent="0.25">
      <c r="A6" s="194"/>
      <c r="B6" s="190"/>
      <c r="C6" s="190"/>
      <c r="D6" s="190"/>
      <c r="E6" s="190"/>
      <c r="F6" s="190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25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8" t="s">
        <v>495</v>
      </c>
      <c r="B1" s="168"/>
      <c r="C1" s="168"/>
      <c r="D1" s="168"/>
      <c r="E1" s="168"/>
      <c r="F1" s="168"/>
      <c r="G1" s="111"/>
    </row>
    <row r="2" spans="1:7" ht="14.25" x14ac:dyDescent="0.45">
      <c r="A2" s="156" t="str">
        <f>ENTE_PUBLICO</f>
        <v>MUNICIPIO DE TIERRA BLANCA, GUANAJUATO, Gobierno del Estado de Guanajuato</v>
      </c>
      <c r="B2" s="157"/>
      <c r="C2" s="157"/>
      <c r="D2" s="157"/>
      <c r="E2" s="157"/>
      <c r="F2" s="158"/>
    </row>
    <row r="3" spans="1:7" ht="14.25" x14ac:dyDescent="0.45">
      <c r="A3" s="165" t="s">
        <v>496</v>
      </c>
      <c r="B3" s="166"/>
      <c r="C3" s="166"/>
      <c r="D3" s="166"/>
      <c r="E3" s="166"/>
      <c r="F3" s="167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topLeftCell="C67" zoomScale="60" zoomScaleNormal="60" workbookViewId="0">
      <selection activeCell="D77" sqref="D7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8" t="s">
        <v>545</v>
      </c>
      <c r="B1" s="168"/>
      <c r="C1" s="168"/>
      <c r="D1" s="168"/>
      <c r="E1" s="168"/>
      <c r="F1" s="168"/>
    </row>
    <row r="2" spans="1:6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8"/>
    </row>
    <row r="3" spans="1:6" x14ac:dyDescent="0.25">
      <c r="A3" s="159" t="s">
        <v>117</v>
      </c>
      <c r="B3" s="160"/>
      <c r="C3" s="160"/>
      <c r="D3" s="160"/>
      <c r="E3" s="160"/>
      <c r="F3" s="161"/>
    </row>
    <row r="4" spans="1:6" ht="14.25" x14ac:dyDescent="0.45">
      <c r="A4" s="162" t="str">
        <f>PERIODO_INFORME</f>
        <v>Al 31 de diciembre de 2019 y al 30 de marzo de 2020 (b)</v>
      </c>
      <c r="B4" s="163"/>
      <c r="C4" s="163"/>
      <c r="D4" s="163"/>
      <c r="E4" s="163"/>
      <c r="F4" s="164"/>
    </row>
    <row r="5" spans="1:6" ht="14.25" x14ac:dyDescent="0.45">
      <c r="A5" s="165" t="s">
        <v>118</v>
      </c>
      <c r="B5" s="166"/>
      <c r="C5" s="166"/>
      <c r="D5" s="166"/>
      <c r="E5" s="166"/>
      <c r="F5" s="167"/>
    </row>
    <row r="6" spans="1:6" s="3" customFormat="1" ht="28.5" x14ac:dyDescent="0.45">
      <c r="A6" s="133" t="s">
        <v>3284</v>
      </c>
      <c r="B6" s="134" t="str">
        <f>ANIO</f>
        <v>2020 (d)</v>
      </c>
      <c r="C6" s="131" t="str">
        <f>ULTIMO</f>
        <v>31 de diciembre de 2019 (e)</v>
      </c>
      <c r="D6" s="135" t="s">
        <v>0</v>
      </c>
      <c r="E6" s="134" t="str">
        <f>ANIO</f>
        <v>2020 (d)</v>
      </c>
      <c r="F6" s="131" t="str">
        <f>ULTIMO</f>
        <v>31 de diciembre de 2019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17187561.050000001</v>
      </c>
      <c r="C9" s="60">
        <f>SUM(C10:C16)</f>
        <v>22527699.109999999</v>
      </c>
      <c r="D9" s="100" t="s">
        <v>54</v>
      </c>
      <c r="E9" s="60">
        <f>SUM(E10:E18)</f>
        <v>5868806.0899999999</v>
      </c>
      <c r="F9" s="60">
        <f>SUM(F10:F18)</f>
        <v>8120676.46</v>
      </c>
    </row>
    <row r="10" spans="1:6" x14ac:dyDescent="0.25">
      <c r="A10" s="96" t="s">
        <v>4</v>
      </c>
      <c r="B10" s="149"/>
      <c r="C10" s="149"/>
      <c r="D10" s="101" t="s">
        <v>55</v>
      </c>
      <c r="E10" s="150">
        <v>2431623.86</v>
      </c>
      <c r="F10" s="150">
        <v>2431624.86</v>
      </c>
    </row>
    <row r="11" spans="1:6" x14ac:dyDescent="0.25">
      <c r="A11" s="96" t="s">
        <v>5</v>
      </c>
      <c r="B11" s="150">
        <v>16942180.870000001</v>
      </c>
      <c r="C11" s="150">
        <v>18336015.390000001</v>
      </c>
      <c r="D11" s="101" t="s">
        <v>56</v>
      </c>
      <c r="E11" s="150">
        <v>149127.56</v>
      </c>
      <c r="F11" s="150">
        <v>1001957.54</v>
      </c>
    </row>
    <row r="12" spans="1:6" x14ac:dyDescent="0.25">
      <c r="A12" s="96" t="s">
        <v>6</v>
      </c>
      <c r="B12" s="150">
        <v>225176.24</v>
      </c>
      <c r="C12" s="150">
        <v>260549.09</v>
      </c>
      <c r="D12" s="101" t="s">
        <v>57</v>
      </c>
      <c r="E12" s="150">
        <v>1318637.27</v>
      </c>
      <c r="F12" s="150">
        <v>1424637.63</v>
      </c>
    </row>
    <row r="13" spans="1:6" x14ac:dyDescent="0.25">
      <c r="A13" s="96" t="s">
        <v>7</v>
      </c>
      <c r="B13" s="149"/>
      <c r="C13" s="149"/>
      <c r="D13" s="101" t="s">
        <v>58</v>
      </c>
      <c r="E13" s="149"/>
      <c r="F13" s="149"/>
    </row>
    <row r="14" spans="1:6" x14ac:dyDescent="0.25">
      <c r="A14" s="96" t="s">
        <v>8</v>
      </c>
      <c r="B14" s="150">
        <v>20203.939999999999</v>
      </c>
      <c r="C14" s="150">
        <v>3931134.63</v>
      </c>
      <c r="D14" s="101" t="s">
        <v>59</v>
      </c>
      <c r="E14" s="150">
        <v>57089.36</v>
      </c>
      <c r="F14" s="150">
        <v>897944.36</v>
      </c>
    </row>
    <row r="15" spans="1:6" x14ac:dyDescent="0.25">
      <c r="A15" s="96" t="s">
        <v>9</v>
      </c>
      <c r="B15" s="149"/>
      <c r="C15" s="149"/>
      <c r="D15" s="101" t="s">
        <v>60</v>
      </c>
      <c r="E15" s="149"/>
      <c r="F15" s="149"/>
    </row>
    <row r="16" spans="1:6" x14ac:dyDescent="0.25">
      <c r="A16" s="96" t="s">
        <v>10</v>
      </c>
      <c r="B16" s="149"/>
      <c r="C16" s="149"/>
      <c r="D16" s="101" t="s">
        <v>61</v>
      </c>
      <c r="E16" s="150">
        <v>291681.91999999998</v>
      </c>
      <c r="F16" s="150">
        <v>623850.75</v>
      </c>
    </row>
    <row r="17" spans="1:6" x14ac:dyDescent="0.25">
      <c r="A17" s="95" t="s">
        <v>11</v>
      </c>
      <c r="B17" s="60">
        <f>SUM(B18:B24)</f>
        <v>843461.42999999993</v>
      </c>
      <c r="C17" s="60">
        <f>SUM(C18:C24)</f>
        <v>1597286.27</v>
      </c>
      <c r="D17" s="101" t="s">
        <v>62</v>
      </c>
      <c r="E17" s="149"/>
      <c r="F17" s="149"/>
    </row>
    <row r="18" spans="1:6" x14ac:dyDescent="0.25">
      <c r="A18" s="97" t="s">
        <v>12</v>
      </c>
      <c r="B18" s="149"/>
      <c r="C18" s="149"/>
      <c r="D18" s="101" t="s">
        <v>63</v>
      </c>
      <c r="E18" s="150">
        <v>1620646.12</v>
      </c>
      <c r="F18" s="150">
        <v>1740661.32</v>
      </c>
    </row>
    <row r="19" spans="1:6" x14ac:dyDescent="0.25">
      <c r="A19" s="97" t="s">
        <v>13</v>
      </c>
      <c r="B19" s="150">
        <v>431632.01</v>
      </c>
      <c r="C19" s="150">
        <v>434717.95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50">
        <v>35900</v>
      </c>
      <c r="C20" s="150">
        <v>24200</v>
      </c>
      <c r="D20" s="101" t="s">
        <v>65</v>
      </c>
      <c r="E20" s="60"/>
      <c r="F20" s="60"/>
    </row>
    <row r="21" spans="1:6" x14ac:dyDescent="0.25">
      <c r="A21" s="97" t="s">
        <v>15</v>
      </c>
      <c r="B21" s="149"/>
      <c r="C21" s="149"/>
      <c r="D21" s="101" t="s">
        <v>66</v>
      </c>
      <c r="E21" s="60"/>
      <c r="F21" s="60"/>
    </row>
    <row r="22" spans="1:6" x14ac:dyDescent="0.25">
      <c r="A22" s="97" t="s">
        <v>16</v>
      </c>
      <c r="B22" s="149"/>
      <c r="C22" s="149"/>
      <c r="D22" s="101" t="s">
        <v>67</v>
      </c>
      <c r="E22" s="60"/>
      <c r="F22" s="60"/>
    </row>
    <row r="23" spans="1:6" x14ac:dyDescent="0.25">
      <c r="A23" s="97" t="s">
        <v>17</v>
      </c>
      <c r="B23" s="149"/>
      <c r="C23" s="149"/>
      <c r="D23" s="100" t="s">
        <v>68</v>
      </c>
      <c r="E23" s="60">
        <f>E24+E25</f>
        <v>1500000</v>
      </c>
      <c r="F23" s="60">
        <f>F24+F25</f>
        <v>0</v>
      </c>
    </row>
    <row r="24" spans="1:6" x14ac:dyDescent="0.25">
      <c r="A24" s="97" t="s">
        <v>18</v>
      </c>
      <c r="B24" s="150">
        <v>375929.42</v>
      </c>
      <c r="C24" s="150">
        <v>1138368.32</v>
      </c>
      <c r="D24" s="101" t="s">
        <v>69</v>
      </c>
      <c r="E24" s="150">
        <v>1500000</v>
      </c>
      <c r="F24" s="60"/>
    </row>
    <row r="25" spans="1:6" x14ac:dyDescent="0.25">
      <c r="A25" s="95" t="s">
        <v>19</v>
      </c>
      <c r="B25" s="60">
        <f>SUM(B26:B30)</f>
        <v>129573.67</v>
      </c>
      <c r="C25" s="60">
        <f>SUM(C26:C30)</f>
        <v>6427362.5199999996</v>
      </c>
      <c r="D25" s="101" t="s">
        <v>70</v>
      </c>
      <c r="E25" s="60"/>
      <c r="F25" s="60"/>
    </row>
    <row r="26" spans="1:6" x14ac:dyDescent="0.25">
      <c r="A26" s="97" t="s">
        <v>20</v>
      </c>
      <c r="B26" s="150">
        <v>112058</v>
      </c>
      <c r="C26" s="150">
        <v>107800</v>
      </c>
      <c r="D26" s="100" t="s">
        <v>71</v>
      </c>
      <c r="E26" s="60"/>
      <c r="F26" s="60"/>
    </row>
    <row r="27" spans="1:6" x14ac:dyDescent="0.25">
      <c r="A27" s="97" t="s">
        <v>21</v>
      </c>
      <c r="B27" s="149"/>
      <c r="C27" s="149"/>
      <c r="D27" s="100" t="s">
        <v>72</v>
      </c>
      <c r="E27" s="60">
        <f>SUM(E28:E30)</f>
        <v>0</v>
      </c>
      <c r="F27" s="60">
        <f>SUM(F28:F30)</f>
        <v>3000000</v>
      </c>
    </row>
    <row r="28" spans="1:6" x14ac:dyDescent="0.25">
      <c r="A28" s="97" t="s">
        <v>22</v>
      </c>
      <c r="B28" s="149"/>
      <c r="C28" s="149"/>
      <c r="D28" s="101" t="s">
        <v>73</v>
      </c>
      <c r="E28" s="60"/>
      <c r="F28" s="60"/>
    </row>
    <row r="29" spans="1:6" x14ac:dyDescent="0.25">
      <c r="A29" s="97" t="s">
        <v>23</v>
      </c>
      <c r="B29" s="150">
        <v>17515.669999999998</v>
      </c>
      <c r="C29" s="150">
        <v>6319562.5199999996</v>
      </c>
      <c r="D29" s="101" t="s">
        <v>74</v>
      </c>
      <c r="E29" s="60"/>
      <c r="F29" s="60"/>
    </row>
    <row r="30" spans="1:6" x14ac:dyDescent="0.25">
      <c r="A30" s="97" t="s">
        <v>24</v>
      </c>
      <c r="B30" s="149"/>
      <c r="C30" s="149"/>
      <c r="D30" s="101" t="s">
        <v>75</v>
      </c>
      <c r="E30" s="60"/>
      <c r="F30" s="150">
        <v>3000000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50">
        <v>17550</v>
      </c>
      <c r="C37" s="150">
        <v>17550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18160596.150000002</v>
      </c>
      <c r="C47" s="151">
        <f>C9+C17+C25+C31+C37</f>
        <v>30569897.899999999</v>
      </c>
      <c r="D47" s="99" t="s">
        <v>91</v>
      </c>
      <c r="E47" s="61">
        <f>E9+E19+E23+E26+E27+E31+E38+E42</f>
        <v>7368806.0899999999</v>
      </c>
      <c r="F47" s="61">
        <f>F9+F19+F23+F26+F27+F31+F38+F42</f>
        <v>11120676.460000001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50">
        <v>0</v>
      </c>
      <c r="C50" s="150">
        <v>0</v>
      </c>
      <c r="D50" s="100" t="s">
        <v>93</v>
      </c>
      <c r="E50" s="150">
        <v>0</v>
      </c>
      <c r="F50" s="150">
        <v>0</v>
      </c>
    </row>
    <row r="51" spans="1:6" x14ac:dyDescent="0.25">
      <c r="A51" s="95" t="s">
        <v>42</v>
      </c>
      <c r="B51" s="150">
        <v>18236.63</v>
      </c>
      <c r="C51" s="150">
        <v>18236.63</v>
      </c>
      <c r="D51" s="100" t="s">
        <v>94</v>
      </c>
      <c r="E51" s="150">
        <v>0</v>
      </c>
      <c r="F51" s="150">
        <v>0</v>
      </c>
    </row>
    <row r="52" spans="1:6" x14ac:dyDescent="0.25">
      <c r="A52" s="95" t="s">
        <v>43</v>
      </c>
      <c r="B52" s="150">
        <v>303430208.51999998</v>
      </c>
      <c r="C52" s="150">
        <v>293312968.49000001</v>
      </c>
      <c r="D52" s="100" t="s">
        <v>95</v>
      </c>
      <c r="E52" s="150">
        <v>186050</v>
      </c>
      <c r="F52" s="150">
        <v>186050</v>
      </c>
    </row>
    <row r="53" spans="1:6" x14ac:dyDescent="0.25">
      <c r="A53" s="95" t="s">
        <v>44</v>
      </c>
      <c r="B53" s="150">
        <v>20151694.289999999</v>
      </c>
      <c r="C53" s="150">
        <v>20095283.489999998</v>
      </c>
      <c r="D53" s="100" t="s">
        <v>96</v>
      </c>
      <c r="E53" s="150">
        <v>0</v>
      </c>
      <c r="F53" s="150">
        <v>0</v>
      </c>
    </row>
    <row r="54" spans="1:6" x14ac:dyDescent="0.25">
      <c r="A54" s="95" t="s">
        <v>45</v>
      </c>
      <c r="B54" s="150">
        <v>387224.3</v>
      </c>
      <c r="C54" s="150">
        <v>387224.3</v>
      </c>
      <c r="D54" s="100" t="s">
        <v>97</v>
      </c>
      <c r="E54" s="150">
        <v>-32990.559999999998</v>
      </c>
      <c r="F54" s="150">
        <v>-32990.559999999998</v>
      </c>
    </row>
    <row r="55" spans="1:6" x14ac:dyDescent="0.25">
      <c r="A55" s="95" t="s">
        <v>46</v>
      </c>
      <c r="B55" s="150">
        <v>-7804851.25</v>
      </c>
      <c r="C55" s="150">
        <v>-7804851.25</v>
      </c>
      <c r="D55" s="37" t="s">
        <v>98</v>
      </c>
      <c r="E55" s="150">
        <v>0</v>
      </c>
      <c r="F55" s="150">
        <v>0</v>
      </c>
    </row>
    <row r="56" spans="1:6" x14ac:dyDescent="0.25">
      <c r="A56" s="95" t="s">
        <v>47</v>
      </c>
      <c r="B56" s="150">
        <v>12411580.1</v>
      </c>
      <c r="C56" s="150">
        <v>12411580.1</v>
      </c>
      <c r="D56" s="54"/>
      <c r="E56" s="54"/>
      <c r="F56" s="54"/>
    </row>
    <row r="57" spans="1:6" x14ac:dyDescent="0.25">
      <c r="A57" s="95" t="s">
        <v>48</v>
      </c>
      <c r="B57" s="150">
        <v>0</v>
      </c>
      <c r="C57" s="150">
        <v>0</v>
      </c>
      <c r="D57" s="99" t="s">
        <v>99</v>
      </c>
      <c r="E57" s="61">
        <f>SUM(E50:E55)</f>
        <v>153059.44</v>
      </c>
      <c r="F57" s="61">
        <f>SUM(F50:F55)</f>
        <v>153059.44</v>
      </c>
    </row>
    <row r="58" spans="1:6" x14ac:dyDescent="0.25">
      <c r="A58" s="95" t="s">
        <v>49</v>
      </c>
      <c r="B58" s="150">
        <v>0</v>
      </c>
      <c r="C58" s="15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7521865.5300000003</v>
      </c>
      <c r="F59" s="61">
        <f>F47+F57</f>
        <v>11273735.9</v>
      </c>
    </row>
    <row r="60" spans="1:6" x14ac:dyDescent="0.25">
      <c r="A60" s="55" t="s">
        <v>50</v>
      </c>
      <c r="B60" s="61">
        <f>SUM(B50:B58)</f>
        <v>328594092.59000003</v>
      </c>
      <c r="C60" s="61">
        <f>SUM(C50:C58)</f>
        <v>318420441.76000005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346754688.74000001</v>
      </c>
      <c r="C62" s="61">
        <f>SUM(C47+C60)</f>
        <v>348990339.66000003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3" t="s">
        <v>103</v>
      </c>
      <c r="E64" s="150">
        <v>18583052.469999999</v>
      </c>
      <c r="F64" s="150">
        <v>18583052.469999999</v>
      </c>
    </row>
    <row r="65" spans="1:6" x14ac:dyDescent="0.25">
      <c r="A65" s="54"/>
      <c r="B65" s="54"/>
      <c r="C65" s="54"/>
      <c r="D65" s="41" t="s">
        <v>104</v>
      </c>
      <c r="E65" s="150">
        <v>121036.11</v>
      </c>
      <c r="F65" s="150">
        <v>121036.11</v>
      </c>
    </row>
    <row r="66" spans="1:6" x14ac:dyDescent="0.25">
      <c r="A66" s="54"/>
      <c r="B66" s="54"/>
      <c r="C66" s="54"/>
      <c r="D66" s="103" t="s">
        <v>105</v>
      </c>
      <c r="E66" s="150">
        <v>0</v>
      </c>
      <c r="F66" s="150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320546284.63</v>
      </c>
      <c r="F68" s="77">
        <f>SUM(F69:F73)</f>
        <v>319012515.18000001</v>
      </c>
    </row>
    <row r="69" spans="1:6" x14ac:dyDescent="0.25">
      <c r="A69" s="12"/>
      <c r="B69" s="54"/>
      <c r="C69" s="54"/>
      <c r="D69" s="103" t="s">
        <v>107</v>
      </c>
      <c r="E69" s="150">
        <v>1598092.04</v>
      </c>
      <c r="F69" s="150">
        <v>31508530.370000001</v>
      </c>
    </row>
    <row r="70" spans="1:6" x14ac:dyDescent="0.25">
      <c r="A70" s="12"/>
      <c r="B70" s="54"/>
      <c r="C70" s="54"/>
      <c r="D70" s="103" t="s">
        <v>108</v>
      </c>
      <c r="E70" s="150">
        <v>318948192.58999997</v>
      </c>
      <c r="F70" s="150">
        <v>287503984.81</v>
      </c>
    </row>
    <row r="71" spans="1:6" x14ac:dyDescent="0.25">
      <c r="A71" s="12"/>
      <c r="B71" s="54"/>
      <c r="C71" s="54"/>
      <c r="D71" s="103" t="s">
        <v>109</v>
      </c>
      <c r="E71" s="150">
        <v>0</v>
      </c>
      <c r="F71" s="150">
        <v>0</v>
      </c>
    </row>
    <row r="72" spans="1:6" x14ac:dyDescent="0.25">
      <c r="A72" s="12"/>
      <c r="B72" s="54"/>
      <c r="C72" s="54"/>
      <c r="D72" s="103" t="s">
        <v>110</v>
      </c>
      <c r="E72" s="150">
        <v>0</v>
      </c>
      <c r="F72" s="150">
        <v>0</v>
      </c>
    </row>
    <row r="73" spans="1:6" x14ac:dyDescent="0.25">
      <c r="A73" s="12"/>
      <c r="B73" s="54"/>
      <c r="C73" s="54"/>
      <c r="D73" s="103" t="s">
        <v>111</v>
      </c>
      <c r="E73" s="150">
        <v>0</v>
      </c>
      <c r="F73" s="150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339250373.20999998</v>
      </c>
      <c r="F79" s="61">
        <f>F63+F68+F75</f>
        <v>337716603.75999999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346772238.73999995</v>
      </c>
      <c r="F81" s="61">
        <f>F59+F79</f>
        <v>348990339.65999997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7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17187561.050000001</v>
      </c>
      <c r="Q4" s="18">
        <f>'Formato 1'!C9</f>
        <v>22527699.109999999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16942180.870000001</v>
      </c>
      <c r="Q6" s="18">
        <f>'Formato 1'!C11</f>
        <v>18336015.390000001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225176.24</v>
      </c>
      <c r="Q7" s="18">
        <f>'Formato 1'!C12</f>
        <v>260549.09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20203.939999999999</v>
      </c>
      <c r="Q9" s="18">
        <f>'Formato 1'!C14</f>
        <v>3931134.63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843461.42999999993</v>
      </c>
      <c r="Q12" s="18">
        <f>'Formato 1'!C17</f>
        <v>1597286.27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431632.01</v>
      </c>
      <c r="Q14" s="18">
        <f>'Formato 1'!C19</f>
        <v>434717.95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35900</v>
      </c>
      <c r="Q15" s="18">
        <f>'Formato 1'!C20</f>
        <v>24200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375929.42</v>
      </c>
      <c r="Q19" s="18">
        <f>'Formato 1'!C24</f>
        <v>1138368.32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129573.67</v>
      </c>
      <c r="Q20" s="18">
        <f>'Formato 1'!C25</f>
        <v>6427362.5199999996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112058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17515.669999999998</v>
      </c>
      <c r="Q24" s="18">
        <f>'Formato 1'!C29</f>
        <v>6319562.5199999996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18160596.150000002</v>
      </c>
      <c r="Q42" s="18">
        <f>'Formato 1'!C47</f>
        <v>30569897.899999999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303430208.51999998</v>
      </c>
      <c r="Q46">
        <f>'Formato 1'!C52</f>
        <v>293312968.49000001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20151694.289999999</v>
      </c>
      <c r="Q47">
        <f>'Formato 1'!C53</f>
        <v>20095283.489999998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-7804851.25</v>
      </c>
      <c r="Q49">
        <f>'Formato 1'!C55</f>
        <v>-7804851.25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12411580.1</v>
      </c>
      <c r="Q50">
        <f>'Formato 1'!C56</f>
        <v>12411580.1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328594092.59000003</v>
      </c>
      <c r="Q53">
        <f>'Formato 1'!C60</f>
        <v>318420441.76000005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346754688.74000001</v>
      </c>
      <c r="Q54">
        <f>'Formato 1'!C62</f>
        <v>348990339.66000003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5868806.0899999999</v>
      </c>
      <c r="Q57">
        <f>'Formato 1'!F9</f>
        <v>8120676.46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2431623.86</v>
      </c>
      <c r="Q58">
        <f>'Formato 1'!F10</f>
        <v>2431624.86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149127.56</v>
      </c>
      <c r="Q59">
        <f>'Formato 1'!F11</f>
        <v>1001957.54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1318637.27</v>
      </c>
      <c r="Q60">
        <f>'Formato 1'!F12</f>
        <v>1424637.63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57089.36</v>
      </c>
      <c r="Q62">
        <f>'Formato 1'!F14</f>
        <v>897944.36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291681.91999999998</v>
      </c>
      <c r="Q64">
        <f>'Formato 1'!F16</f>
        <v>623850.75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1620646.12</v>
      </c>
      <c r="Q66">
        <f>'Formato 1'!F18</f>
        <v>1740661.32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1500000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1500000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3000000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3000000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7368806.0899999999</v>
      </c>
      <c r="Q95">
        <f>'Formato 1'!F47</f>
        <v>11120676.460000001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-32990.559999999998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153059.44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7521865.5300000003</v>
      </c>
      <c r="Q104">
        <f>'Formato 1'!F59</f>
        <v>11273735.9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320546284.63</v>
      </c>
      <c r="Q110">
        <f>'Formato 1'!F68</f>
        <v>319012515.18000001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1598092.04</v>
      </c>
      <c r="Q111">
        <f>'Formato 1'!F69</f>
        <v>31508530.370000001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318948192.58999997</v>
      </c>
      <c r="Q112">
        <f>'Formato 1'!F70</f>
        <v>287503984.81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339250373.20999998</v>
      </c>
      <c r="Q119">
        <f>'Formato 1'!F79</f>
        <v>337716603.75999999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346772238.73999995</v>
      </c>
      <c r="Q120">
        <f>'Formato 1'!F81</f>
        <v>348990339.65999997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37" zoomScale="60" zoomScaleNormal="60" workbookViewId="0">
      <selection activeCell="A44" sqref="A44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25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ht="14.25" x14ac:dyDescent="0.45">
      <c r="A4" s="162" t="str">
        <f>PERIODO_INFORME</f>
        <v>Al 31 de diciembre de 2019 y al 30 de marzo de 2020 (b)</v>
      </c>
      <c r="B4" s="163"/>
      <c r="C4" s="163"/>
      <c r="D4" s="163"/>
      <c r="E4" s="163"/>
      <c r="F4" s="163"/>
      <c r="G4" s="163"/>
      <c r="H4" s="164"/>
    </row>
    <row r="5" spans="1:9" ht="14.25" x14ac:dyDescent="0.45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5" x14ac:dyDescent="0.25">
      <c r="A6" s="104" t="s">
        <v>121</v>
      </c>
      <c r="B6" s="105" t="str">
        <f>ULTIMO_SALDO</f>
        <v>Saldo al 31 de diciembre de 2019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186050</v>
      </c>
      <c r="D8" s="61">
        <f t="shared" si="0"/>
        <v>1500000</v>
      </c>
      <c r="E8" s="61">
        <f t="shared" si="0"/>
        <v>0</v>
      </c>
      <c r="F8" s="151">
        <f>F9+F13</f>
        <v>-1127900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1500000</v>
      </c>
      <c r="E9" s="60">
        <f t="shared" si="1"/>
        <v>0</v>
      </c>
      <c r="F9" s="149">
        <f>B9+C9-D9+E9</f>
        <v>-1500000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149"/>
      <c r="C10" s="149"/>
      <c r="D10" s="150">
        <v>1500000</v>
      </c>
      <c r="E10" s="149"/>
      <c r="F10" s="150">
        <v>0</v>
      </c>
      <c r="G10" s="149"/>
      <c r="H10" s="60">
        <v>0</v>
      </c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186050</v>
      </c>
      <c r="C13" s="60">
        <f t="shared" ref="C13:H13" si="2">SUM(C14:C16)</f>
        <v>186050</v>
      </c>
      <c r="D13" s="60">
        <f t="shared" si="2"/>
        <v>0</v>
      </c>
      <c r="E13" s="60">
        <f t="shared" si="2"/>
        <v>0</v>
      </c>
      <c r="F13" s="60">
        <f t="shared" si="2"/>
        <v>372100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150">
        <v>186050</v>
      </c>
      <c r="C14" s="150">
        <v>186050</v>
      </c>
      <c r="D14" s="60"/>
      <c r="E14" s="60"/>
      <c r="F14" s="149">
        <f>B14+C14-D14+E14</f>
        <v>372100</v>
      </c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/>
      <c r="C18" s="132"/>
      <c r="D18" s="132"/>
      <c r="E18" s="132"/>
      <c r="F18" s="61"/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186050</v>
      </c>
      <c r="C20" s="61">
        <f t="shared" ref="C20:H20" si="3">C8+C18</f>
        <v>186050</v>
      </c>
      <c r="D20" s="61">
        <f t="shared" si="3"/>
        <v>1500000</v>
      </c>
      <c r="E20" s="61">
        <f t="shared" si="3"/>
        <v>0</v>
      </c>
      <c r="F20" s="61">
        <f t="shared" si="3"/>
        <v>-1127900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SUM(D30:VALOR_INS_BCC_FIN_03)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SUM(G29:VALOR_INS_BCC_FIN_06)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E28" s="60"/>
      <c r="F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25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25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25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25">
      <c r="A37" s="169"/>
      <c r="B37" s="169"/>
      <c r="C37" s="169"/>
      <c r="D37" s="169"/>
      <c r="E37" s="169"/>
      <c r="F37" s="169"/>
      <c r="G37" s="169"/>
      <c r="H37" s="169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C30 D29:D30 D8:D27 E8:F30 H8:H30 G29:G30 G8:G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1500000</v>
      </c>
      <c r="S3" s="18">
        <f>'Formato 2'!E8</f>
        <v>0</v>
      </c>
      <c r="T3" s="18">
        <f>'Formato 2'!F8</f>
        <v>-1127900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1500000</v>
      </c>
      <c r="S4" s="18">
        <f>'Formato 2'!E9</f>
        <v>0</v>
      </c>
      <c r="T4" s="18">
        <f>'Formato 2'!F9</f>
        <v>-1500000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1500000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1500000</v>
      </c>
      <c r="S13" s="18">
        <f>'Formato 2'!E20</f>
        <v>0</v>
      </c>
      <c r="T13" s="18">
        <f>'Formato 2'!F20</f>
        <v>-1127900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D1" zoomScale="90" zoomScaleNormal="90" workbookViewId="0">
      <selection activeCell="K20" sqref="K20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ht="14.25" x14ac:dyDescent="0.45">
      <c r="A2" s="156" t="str">
        <f>ENTE_PUBLICO_A</f>
        <v>MUNICIPIO DE TIERRA BLANCA, GUANAJUATO,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25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ht="14.25" x14ac:dyDescent="0.45">
      <c r="A4" s="162" t="str">
        <f>TRIMESTRE</f>
        <v>Del 1 de enero al 30 de marzo de 2020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ht="14.25" x14ac:dyDescent="0.45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2020 (k)</v>
      </c>
      <c r="J6" s="131" t="str">
        <f>MONTO2</f>
        <v>Monto pagado de la inversión actualizado al 30 de marzo de 2020 (l)</v>
      </c>
      <c r="K6" s="131" t="str">
        <f>SALDO_PENDIENTE</f>
        <v>Saldo pendiente por pagar de la inversión al 30 de marzo de 2020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2020-05-05T20:16:02Z</dcterms:modified>
</cp:coreProperties>
</file>