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2DO TRIMESTRE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activeTab="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9" l="1"/>
  <c r="G22" i="9" s="1"/>
  <c r="D10" i="9"/>
  <c r="G10" i="9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D134" i="6"/>
  <c r="G134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G114" i="6" s="1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G104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D92" i="6"/>
  <c r="G92" i="6" s="1"/>
  <c r="D91" i="6"/>
  <c r="G91" i="6" s="1"/>
  <c r="D90" i="6"/>
  <c r="G90" i="6" s="1"/>
  <c r="D89" i="6"/>
  <c r="G89" i="6" s="1"/>
  <c r="D88" i="6"/>
  <c r="G88" i="6" s="1"/>
  <c r="D87" i="6"/>
  <c r="D85" i="6" s="1"/>
  <c r="D86" i="6"/>
  <c r="G86" i="6" s="1"/>
  <c r="F85" i="6"/>
  <c r="E85" i="6"/>
  <c r="C85" i="6"/>
  <c r="B85" i="6"/>
  <c r="D81" i="6"/>
  <c r="G81" i="6" s="1"/>
  <c r="D80" i="6"/>
  <c r="G80" i="6" s="1"/>
  <c r="D79" i="6"/>
  <c r="G79" i="6" s="1"/>
  <c r="D78" i="6"/>
  <c r="G78" i="6" s="1"/>
  <c r="D77" i="6"/>
  <c r="G77" i="6" s="1"/>
  <c r="D76" i="6"/>
  <c r="G76" i="6" s="1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D61" i="6"/>
  <c r="G61" i="6" s="1"/>
  <c r="D60" i="6"/>
  <c r="G60" i="6" s="1"/>
  <c r="D59" i="6"/>
  <c r="G59" i="6" s="1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G87" i="6" l="1"/>
  <c r="G85" i="6" s="1"/>
  <c r="G68" i="5" l="1"/>
  <c r="D68" i="5"/>
  <c r="G58" i="5"/>
  <c r="D58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39" i="5"/>
  <c r="D39" i="5"/>
  <c r="G38" i="5"/>
  <c r="D38" i="5"/>
  <c r="D37" i="5" s="1"/>
  <c r="F37" i="5"/>
  <c r="G37" i="5" s="1"/>
  <c r="E37" i="5"/>
  <c r="C37" i="5"/>
  <c r="B37" i="5"/>
  <c r="G36" i="5"/>
  <c r="D36" i="5"/>
  <c r="F35" i="5"/>
  <c r="G35" i="5" s="1"/>
  <c r="E35" i="5"/>
  <c r="D35" i="5"/>
  <c r="C35" i="5"/>
  <c r="B35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B17" i="1" l="1"/>
  <c r="G10" i="6" l="1"/>
  <c r="G58" i="6"/>
  <c r="F58" i="6"/>
  <c r="E58" i="6"/>
  <c r="G48" i="6"/>
  <c r="E48" i="6"/>
  <c r="D48" i="6"/>
  <c r="B48" i="6"/>
  <c r="C48" i="6"/>
  <c r="F48" i="6"/>
  <c r="B9" i="2"/>
  <c r="B19" i="8" l="1"/>
  <c r="B93" i="6"/>
  <c r="C93" i="6"/>
  <c r="D93" i="6"/>
  <c r="E93" i="6"/>
  <c r="F93" i="6"/>
  <c r="B62" i="6"/>
  <c r="C62" i="6"/>
  <c r="D62" i="6"/>
  <c r="E62" i="6"/>
  <c r="F62" i="6"/>
  <c r="C137" i="6" l="1"/>
  <c r="D137" i="6"/>
  <c r="E137" i="6"/>
  <c r="S129" i="24" s="1"/>
  <c r="F137" i="6"/>
  <c r="T129" i="24" s="1"/>
  <c r="B137" i="6"/>
  <c r="B8" i="10"/>
  <c r="C6" i="23"/>
  <c r="C7" i="23" s="1"/>
  <c r="B9" i="1"/>
  <c r="H25" i="23"/>
  <c r="G25" i="23"/>
  <c r="E5" i="13" s="1"/>
  <c r="F25" i="23"/>
  <c r="E25" i="23"/>
  <c r="D25" i="23"/>
  <c r="U20" i="27"/>
  <c r="U23" i="27"/>
  <c r="U16" i="27"/>
  <c r="U11" i="27"/>
  <c r="U8" i="27"/>
  <c r="U6" i="27"/>
  <c r="U3" i="27"/>
  <c r="G73" i="8"/>
  <c r="U65" i="26" s="1"/>
  <c r="G74" i="8"/>
  <c r="G75" i="8"/>
  <c r="G72" i="8"/>
  <c r="G71" i="8"/>
  <c r="U55" i="26"/>
  <c r="U56" i="26"/>
  <c r="U60" i="26"/>
  <c r="U62" i="26"/>
  <c r="U47" i="26"/>
  <c r="U48" i="26"/>
  <c r="U49" i="26"/>
  <c r="U51" i="26"/>
  <c r="U52" i="26"/>
  <c r="U38" i="26"/>
  <c r="U39" i="26"/>
  <c r="U41" i="26"/>
  <c r="U37" i="26"/>
  <c r="G39" i="8"/>
  <c r="U32" i="26" s="1"/>
  <c r="G40" i="8"/>
  <c r="G41" i="8"/>
  <c r="G38" i="8"/>
  <c r="U31" i="26" s="1"/>
  <c r="U4" i="26"/>
  <c r="U5" i="26"/>
  <c r="U6" i="26"/>
  <c r="U7" i="26"/>
  <c r="U8" i="26"/>
  <c r="U9" i="26"/>
  <c r="U10" i="26"/>
  <c r="U11" i="26"/>
  <c r="U13" i="26"/>
  <c r="U15" i="26"/>
  <c r="U17" i="26"/>
  <c r="U19" i="26"/>
  <c r="G37" i="8"/>
  <c r="U30" i="26" s="1"/>
  <c r="G21" i="7"/>
  <c r="G22" i="7"/>
  <c r="G23" i="7"/>
  <c r="G24" i="7"/>
  <c r="G25" i="7"/>
  <c r="G26" i="7"/>
  <c r="G27" i="7"/>
  <c r="G19" i="7"/>
  <c r="U3" i="25" s="1"/>
  <c r="B10" i="6"/>
  <c r="P3" i="24" s="1"/>
  <c r="B18" i="6"/>
  <c r="P11" i="24" s="1"/>
  <c r="B28" i="6"/>
  <c r="P21" i="24" s="1"/>
  <c r="B38" i="6"/>
  <c r="B71" i="6"/>
  <c r="B75" i="6"/>
  <c r="G152" i="6"/>
  <c r="G153" i="6"/>
  <c r="G154" i="6"/>
  <c r="G155" i="6"/>
  <c r="G150" i="6" s="1"/>
  <c r="U142" i="24" s="1"/>
  <c r="G156" i="6"/>
  <c r="G157" i="6"/>
  <c r="G151" i="6"/>
  <c r="G148" i="6"/>
  <c r="G149" i="6"/>
  <c r="G147" i="6"/>
  <c r="G139" i="6"/>
  <c r="G140" i="6"/>
  <c r="U132" i="24" s="1"/>
  <c r="G141" i="6"/>
  <c r="G142" i="6"/>
  <c r="G143" i="6"/>
  <c r="G144" i="6"/>
  <c r="U136" i="24" s="1"/>
  <c r="G145" i="6"/>
  <c r="U137" i="24" s="1"/>
  <c r="G138" i="6"/>
  <c r="U128" i="24"/>
  <c r="U126" i="24"/>
  <c r="G123" i="6"/>
  <c r="U115" i="24" s="1"/>
  <c r="U123" i="24"/>
  <c r="U109" i="24"/>
  <c r="U112" i="24"/>
  <c r="U97" i="24"/>
  <c r="U98" i="24"/>
  <c r="U101" i="24"/>
  <c r="U102" i="24"/>
  <c r="U87" i="24"/>
  <c r="U90" i="24"/>
  <c r="U91" i="24"/>
  <c r="U94" i="24"/>
  <c r="U86" i="24"/>
  <c r="U79" i="24"/>
  <c r="U80" i="24"/>
  <c r="U81" i="24"/>
  <c r="U82" i="24"/>
  <c r="U83" i="24"/>
  <c r="U84" i="24"/>
  <c r="G73" i="6"/>
  <c r="G74" i="6"/>
  <c r="U67" i="24" s="1"/>
  <c r="G72" i="6"/>
  <c r="U58" i="24"/>
  <c r="U59" i="24"/>
  <c r="U63" i="24"/>
  <c r="U54" i="24"/>
  <c r="U44" i="24"/>
  <c r="U49" i="24"/>
  <c r="U50" i="24"/>
  <c r="G38" i="6"/>
  <c r="U31" i="24" s="1"/>
  <c r="U38" i="24"/>
  <c r="U23" i="24"/>
  <c r="U26" i="24"/>
  <c r="U27" i="24"/>
  <c r="U30" i="24"/>
  <c r="U22" i="24"/>
  <c r="U15" i="24"/>
  <c r="U16" i="24"/>
  <c r="U19" i="24"/>
  <c r="U20" i="24"/>
  <c r="U4" i="24"/>
  <c r="B7" i="13"/>
  <c r="U9" i="24"/>
  <c r="U3" i="24"/>
  <c r="U4" i="20"/>
  <c r="U5" i="20"/>
  <c r="U6" i="20"/>
  <c r="U7" i="20"/>
  <c r="U8" i="20"/>
  <c r="U9" i="20"/>
  <c r="U12" i="20"/>
  <c r="U13" i="20"/>
  <c r="U14" i="20"/>
  <c r="U17" i="20"/>
  <c r="U18" i="20"/>
  <c r="U23" i="20"/>
  <c r="U27" i="20"/>
  <c r="U29" i="20"/>
  <c r="U33" i="20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 s="1"/>
  <c r="D18" i="13"/>
  <c r="R12" i="31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/>
  <c r="Q22" i="31" s="1"/>
  <c r="D7" i="13"/>
  <c r="D29" i="13"/>
  <c r="R22" i="31"/>
  <c r="E7" i="13"/>
  <c r="E29" i="13" s="1"/>
  <c r="S22" i="31" s="1"/>
  <c r="F7" i="13"/>
  <c r="G7" i="13"/>
  <c r="U2" i="31" s="1"/>
  <c r="G29" i="13"/>
  <c r="U22" i="31" s="1"/>
  <c r="Q2" i="31"/>
  <c r="R2" i="31"/>
  <c r="S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/>
  <c r="D21" i="12"/>
  <c r="R15" i="30" s="1"/>
  <c r="E21" i="12"/>
  <c r="S15" i="30"/>
  <c r="F21" i="12"/>
  <c r="T15" i="30" s="1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B31" i="12" s="1"/>
  <c r="P23" i="30" s="1"/>
  <c r="C7" i="12"/>
  <c r="D7" i="12"/>
  <c r="R2" i="30" s="1"/>
  <c r="D31" i="12"/>
  <c r="R23" i="30" s="1"/>
  <c r="E7" i="12"/>
  <c r="E31" i="12"/>
  <c r="S23" i="30"/>
  <c r="F7" i="12"/>
  <c r="F31" i="12" s="1"/>
  <c r="T23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/>
  <c r="D36" i="12"/>
  <c r="R27" i="30" s="1"/>
  <c r="E36" i="12"/>
  <c r="S27" i="30"/>
  <c r="F36" i="12"/>
  <c r="T27" i="30" s="1"/>
  <c r="G36" i="12"/>
  <c r="U27" i="30"/>
  <c r="S2" i="30"/>
  <c r="T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 s="1"/>
  <c r="D19" i="11"/>
  <c r="R12" i="29"/>
  <c r="E19" i="11"/>
  <c r="S12" i="29" s="1"/>
  <c r="F19" i="11"/>
  <c r="T12" i="29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D8" i="11"/>
  <c r="D30" i="11"/>
  <c r="R22" i="29" s="1"/>
  <c r="E8" i="11"/>
  <c r="E30" i="11"/>
  <c r="S22" i="29"/>
  <c r="F8" i="11"/>
  <c r="F30" i="11" s="1"/>
  <c r="T22" i="29" s="1"/>
  <c r="G8" i="11"/>
  <c r="R2" i="29"/>
  <c r="S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 s="1"/>
  <c r="E8" i="10"/>
  <c r="S2" i="28"/>
  <c r="F8" i="10"/>
  <c r="T2" i="28" s="1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 s="1"/>
  <c r="E22" i="10"/>
  <c r="S15" i="28"/>
  <c r="F22" i="10"/>
  <c r="T15" i="28" s="1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D32" i="10" s="1"/>
  <c r="R23" i="28" s="1"/>
  <c r="R21" i="28"/>
  <c r="E29" i="10"/>
  <c r="S21" i="28" s="1"/>
  <c r="F29" i="10"/>
  <c r="F32" i="10" s="1"/>
  <c r="T23" i="28" s="1"/>
  <c r="T21" i="28"/>
  <c r="G29" i="10"/>
  <c r="U21" i="28" s="1"/>
  <c r="Q22" i="28"/>
  <c r="R22" i="28"/>
  <c r="S22" i="28"/>
  <c r="T22" i="28"/>
  <c r="U22" i="28"/>
  <c r="C32" i="10"/>
  <c r="Q23" i="28" s="1"/>
  <c r="E32" i="10"/>
  <c r="S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/>
  <c r="E37" i="10"/>
  <c r="S27" i="28" s="1"/>
  <c r="F37" i="10"/>
  <c r="T27" i="28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B32" i="10"/>
  <c r="P23" i="28" s="1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S9" i="27"/>
  <c r="F9" i="9"/>
  <c r="T2" i="27" s="1"/>
  <c r="Q3" i="27"/>
  <c r="R3" i="27"/>
  <c r="S3" i="27"/>
  <c r="T3" i="27"/>
  <c r="Q4" i="27"/>
  <c r="R4" i="27"/>
  <c r="S4" i="27"/>
  <c r="T4" i="27"/>
  <c r="U4" i="27"/>
  <c r="Q5" i="27"/>
  <c r="R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Q9" i="27"/>
  <c r="R9" i="27"/>
  <c r="T9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U12" i="27"/>
  <c r="Q20" i="27"/>
  <c r="R20" i="27"/>
  <c r="E21" i="9"/>
  <c r="Q14" i="27"/>
  <c r="R14" i="27"/>
  <c r="S14" i="27"/>
  <c r="T14" i="27"/>
  <c r="U14" i="27"/>
  <c r="Q15" i="27"/>
  <c r="R15" i="27"/>
  <c r="S15" i="27"/>
  <c r="T15" i="27"/>
  <c r="U15" i="27"/>
  <c r="S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S20" i="27"/>
  <c r="T20" i="27"/>
  <c r="Q21" i="27"/>
  <c r="R21" i="27"/>
  <c r="S21" i="27"/>
  <c r="T21" i="27"/>
  <c r="U21" i="27"/>
  <c r="Q22" i="27"/>
  <c r="R22" i="27"/>
  <c r="S22" i="27"/>
  <c r="T22" i="27"/>
  <c r="Q23" i="27"/>
  <c r="R23" i="27"/>
  <c r="S23" i="27"/>
  <c r="T23" i="27"/>
  <c r="P3" i="27"/>
  <c r="P4" i="27"/>
  <c r="P5" i="27"/>
  <c r="P6" i="27"/>
  <c r="P7" i="27"/>
  <c r="P8" i="27"/>
  <c r="B9" i="9"/>
  <c r="P2" i="27" s="1"/>
  <c r="P10" i="27"/>
  <c r="P11" i="27"/>
  <c r="P12" i="27"/>
  <c r="P20" i="27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C19" i="8"/>
  <c r="Q12" i="26" s="1"/>
  <c r="C27" i="8"/>
  <c r="Q20" i="26" s="1"/>
  <c r="C37" i="8"/>
  <c r="D10" i="8"/>
  <c r="R3" i="26" s="1"/>
  <c r="D19" i="8"/>
  <c r="R12" i="26" s="1"/>
  <c r="D27" i="8"/>
  <c r="R20" i="26" s="1"/>
  <c r="D37" i="8"/>
  <c r="E10" i="8"/>
  <c r="S3" i="26" s="1"/>
  <c r="E19" i="8"/>
  <c r="S12" i="26" s="1"/>
  <c r="E27" i="8"/>
  <c r="S20" i="26" s="1"/>
  <c r="E37" i="8"/>
  <c r="F10" i="8"/>
  <c r="T3" i="26" s="1"/>
  <c r="F19" i="8"/>
  <c r="T12" i="26" s="1"/>
  <c r="F27" i="8"/>
  <c r="T20" i="26" s="1"/>
  <c r="F37" i="8"/>
  <c r="T30" i="26" s="1"/>
  <c r="Q3" i="26"/>
  <c r="Q4" i="26"/>
  <c r="R4" i="26"/>
  <c r="S4" i="26"/>
  <c r="T4" i="26"/>
  <c r="Q5" i="26"/>
  <c r="R5" i="26"/>
  <c r="S5" i="26"/>
  <c r="T5" i="26"/>
  <c r="Q6" i="26"/>
  <c r="R6" i="26"/>
  <c r="S6" i="26"/>
  <c r="T6" i="26"/>
  <c r="Q7" i="26"/>
  <c r="R7" i="26"/>
  <c r="S7" i="26"/>
  <c r="T7" i="26"/>
  <c r="Q8" i="26"/>
  <c r="R8" i="26"/>
  <c r="S8" i="26"/>
  <c r="T8" i="26"/>
  <c r="Q9" i="26"/>
  <c r="R9" i="26"/>
  <c r="S9" i="26"/>
  <c r="T9" i="26"/>
  <c r="Q10" i="26"/>
  <c r="R10" i="26"/>
  <c r="S10" i="26"/>
  <c r="T10" i="26"/>
  <c r="Q11" i="26"/>
  <c r="R11" i="26"/>
  <c r="S11" i="26"/>
  <c r="T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Q18" i="26"/>
  <c r="R18" i="26"/>
  <c r="S18" i="26"/>
  <c r="T18" i="26"/>
  <c r="U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Q31" i="26"/>
  <c r="R31" i="26"/>
  <c r="S31" i="26"/>
  <c r="T31" i="26"/>
  <c r="Q32" i="26"/>
  <c r="R32" i="26"/>
  <c r="S32" i="26"/>
  <c r="T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Q45" i="26"/>
  <c r="C61" i="8"/>
  <c r="Q53" i="26" s="1"/>
  <c r="D44" i="8"/>
  <c r="R45" i="26"/>
  <c r="D61" i="8"/>
  <c r="R53" i="26" s="1"/>
  <c r="E44" i="8"/>
  <c r="S36" i="26" s="1"/>
  <c r="S45" i="26"/>
  <c r="E61" i="8"/>
  <c r="S63" i="26"/>
  <c r="F44" i="8"/>
  <c r="T36" i="26" s="1"/>
  <c r="T45" i="26"/>
  <c r="F61" i="8"/>
  <c r="T53" i="26" s="1"/>
  <c r="T63" i="26"/>
  <c r="R36" i="26"/>
  <c r="Q37" i="26"/>
  <c r="R37" i="26"/>
  <c r="S37" i="26"/>
  <c r="T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6" i="26"/>
  <c r="R46" i="26"/>
  <c r="S46" i="26"/>
  <c r="T46" i="26"/>
  <c r="Q47" i="26"/>
  <c r="R47" i="26"/>
  <c r="S47" i="26"/>
  <c r="T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Q52" i="26"/>
  <c r="R52" i="26"/>
  <c r="S52" i="26"/>
  <c r="T52" i="26"/>
  <c r="S53" i="26"/>
  <c r="Q54" i="26"/>
  <c r="R54" i="26"/>
  <c r="S54" i="26"/>
  <c r="T54" i="26"/>
  <c r="U54" i="26"/>
  <c r="Q55" i="26"/>
  <c r="R55" i="26"/>
  <c r="S55" i="26"/>
  <c r="T55" i="26"/>
  <c r="Q56" i="26"/>
  <c r="R56" i="26"/>
  <c r="S56" i="26"/>
  <c r="T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U61" i="26"/>
  <c r="Q62" i="26"/>
  <c r="R62" i="26"/>
  <c r="S62" i="26"/>
  <c r="T62" i="26"/>
  <c r="Q63" i="26"/>
  <c r="R63" i="26"/>
  <c r="U63" i="26"/>
  <c r="Q64" i="26"/>
  <c r="R64" i="26"/>
  <c r="S64" i="26"/>
  <c r="T64" i="26"/>
  <c r="U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P45" i="26"/>
  <c r="B61" i="8"/>
  <c r="P53" i="26" s="1"/>
  <c r="P63" i="26"/>
  <c r="B10" i="8"/>
  <c r="P12" i="26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T3" i="25" s="1"/>
  <c r="E9" i="7"/>
  <c r="E19" i="7"/>
  <c r="S3" i="25" s="1"/>
  <c r="D9" i="7"/>
  <c r="R2" i="25" s="1"/>
  <c r="D19" i="7"/>
  <c r="R3" i="25" s="1"/>
  <c r="C9" i="7"/>
  <c r="Q2" i="25" s="1"/>
  <c r="C19" i="7"/>
  <c r="Q3" i="25" s="1"/>
  <c r="B9" i="7"/>
  <c r="P2" i="25" s="1"/>
  <c r="B19" i="7"/>
  <c r="A3" i="25"/>
  <c r="A4" i="25"/>
  <c r="A2" i="25"/>
  <c r="A87" i="24"/>
  <c r="C103" i="6"/>
  <c r="Q95" i="24" s="1"/>
  <c r="C113" i="6"/>
  <c r="Q105" i="24" s="1"/>
  <c r="C123" i="6"/>
  <c r="Q115" i="24" s="1"/>
  <c r="C133" i="6"/>
  <c r="Q125" i="24" s="1"/>
  <c r="C146" i="6"/>
  <c r="Q138" i="24" s="1"/>
  <c r="C150" i="6"/>
  <c r="R77" i="24"/>
  <c r="D103" i="6"/>
  <c r="R95" i="24" s="1"/>
  <c r="D113" i="6"/>
  <c r="R105" i="24" s="1"/>
  <c r="D123" i="6"/>
  <c r="R115" i="24" s="1"/>
  <c r="D133" i="6"/>
  <c r="R125" i="24" s="1"/>
  <c r="D146" i="6"/>
  <c r="R138" i="24" s="1"/>
  <c r="D150" i="6"/>
  <c r="R142" i="24" s="1"/>
  <c r="S77" i="24"/>
  <c r="E103" i="6"/>
  <c r="S95" i="24" s="1"/>
  <c r="E113" i="6"/>
  <c r="S105" i="24" s="1"/>
  <c r="E123" i="6"/>
  <c r="E133" i="6"/>
  <c r="S125" i="24" s="1"/>
  <c r="E146" i="6"/>
  <c r="S138" i="24" s="1"/>
  <c r="E150" i="6"/>
  <c r="F103" i="6"/>
  <c r="T95" i="24" s="1"/>
  <c r="F113" i="6"/>
  <c r="T105" i="24" s="1"/>
  <c r="F123" i="6"/>
  <c r="T115" i="24" s="1"/>
  <c r="F133" i="6"/>
  <c r="T125" i="24" s="1"/>
  <c r="F146" i="6"/>
  <c r="T138" i="24" s="1"/>
  <c r="F150" i="6"/>
  <c r="T142" i="24" s="1"/>
  <c r="Q77" i="24"/>
  <c r="T77" i="24"/>
  <c r="Q78" i="24"/>
  <c r="R78" i="24"/>
  <c r="S78" i="24"/>
  <c r="T78" i="24"/>
  <c r="Q79" i="24"/>
  <c r="R79" i="24"/>
  <c r="S79" i="24"/>
  <c r="T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Q83" i="24"/>
  <c r="R83" i="24"/>
  <c r="S83" i="24"/>
  <c r="T83" i="24"/>
  <c r="Q84" i="24"/>
  <c r="R84" i="24"/>
  <c r="S84" i="24"/>
  <c r="T84" i="24"/>
  <c r="R85" i="24"/>
  <c r="T85" i="24"/>
  <c r="Q86" i="24"/>
  <c r="R86" i="24"/>
  <c r="S86" i="24"/>
  <c r="T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S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Q124" i="24"/>
  <c r="R124" i="24"/>
  <c r="S124" i="24"/>
  <c r="T124" i="24"/>
  <c r="U124" i="24"/>
  <c r="Q126" i="24"/>
  <c r="R126" i="24"/>
  <c r="S126" i="24"/>
  <c r="T126" i="24"/>
  <c r="Q127" i="24"/>
  <c r="R127" i="24"/>
  <c r="S127" i="24"/>
  <c r="T127" i="24"/>
  <c r="U127" i="24"/>
  <c r="Q128" i="24"/>
  <c r="R128" i="24"/>
  <c r="S128" i="24"/>
  <c r="T128" i="24"/>
  <c r="Q129" i="24"/>
  <c r="R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Q137" i="24"/>
  <c r="R137" i="24"/>
  <c r="S137" i="24"/>
  <c r="T137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U141" i="24"/>
  <c r="Q142" i="24"/>
  <c r="S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 s="1"/>
  <c r="C18" i="6"/>
  <c r="Q11" i="24" s="1"/>
  <c r="C28" i="6"/>
  <c r="Q21" i="24" s="1"/>
  <c r="C38" i="6"/>
  <c r="Q31" i="24" s="1"/>
  <c r="Q51" i="24"/>
  <c r="C71" i="6"/>
  <c r="C75" i="6"/>
  <c r="D10" i="6"/>
  <c r="R3" i="24" s="1"/>
  <c r="D18" i="6"/>
  <c r="R11" i="24" s="1"/>
  <c r="D28" i="6"/>
  <c r="R21" i="24" s="1"/>
  <c r="D38" i="6"/>
  <c r="R41" i="24"/>
  <c r="R51" i="24"/>
  <c r="D71" i="6"/>
  <c r="D75" i="6"/>
  <c r="E10" i="6"/>
  <c r="S3" i="24" s="1"/>
  <c r="E18" i="6"/>
  <c r="E28" i="6"/>
  <c r="S21" i="24" s="1"/>
  <c r="E38" i="6"/>
  <c r="S31" i="24" s="1"/>
  <c r="S41" i="24"/>
  <c r="S51" i="24"/>
  <c r="E71" i="6"/>
  <c r="E75" i="6"/>
  <c r="F10" i="6"/>
  <c r="F18" i="6"/>
  <c r="T11" i="24" s="1"/>
  <c r="F28" i="6"/>
  <c r="T21" i="24" s="1"/>
  <c r="F38" i="6"/>
  <c r="T31" i="24" s="1"/>
  <c r="T51" i="24"/>
  <c r="F71" i="6"/>
  <c r="F75" i="6"/>
  <c r="T68" i="24" s="1"/>
  <c r="G75" i="6"/>
  <c r="P77" i="24"/>
  <c r="P85" i="24"/>
  <c r="B103" i="6"/>
  <c r="P95" i="24" s="1"/>
  <c r="B113" i="6"/>
  <c r="P105" i="24" s="1"/>
  <c r="B123" i="6"/>
  <c r="P115" i="24" s="1"/>
  <c r="B133" i="6"/>
  <c r="P125" i="24" s="1"/>
  <c r="B146" i="6"/>
  <c r="P138" i="24" s="1"/>
  <c r="B150" i="6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T3" i="24"/>
  <c r="Q4" i="24"/>
  <c r="R4" i="24"/>
  <c r="S4" i="24"/>
  <c r="T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Q10" i="24"/>
  <c r="R10" i="24"/>
  <c r="S10" i="24"/>
  <c r="T10" i="24"/>
  <c r="U10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Q22" i="24"/>
  <c r="R22" i="24"/>
  <c r="S22" i="24"/>
  <c r="T22" i="24"/>
  <c r="Q23" i="24"/>
  <c r="R23" i="24"/>
  <c r="S23" i="24"/>
  <c r="T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Q27" i="24"/>
  <c r="R27" i="24"/>
  <c r="S27" i="24"/>
  <c r="T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R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U40" i="24"/>
  <c r="Q41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Q59" i="24"/>
  <c r="R59" i="24"/>
  <c r="S59" i="24"/>
  <c r="T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R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Q68" i="24"/>
  <c r="R68" i="24"/>
  <c r="S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11" i="20"/>
  <c r="U15" i="20"/>
  <c r="U16" i="20"/>
  <c r="U19" i="20"/>
  <c r="U20" i="20"/>
  <c r="U21" i="20"/>
  <c r="U24" i="20"/>
  <c r="U25" i="20"/>
  <c r="U26" i="20"/>
  <c r="U28" i="20"/>
  <c r="U30" i="20"/>
  <c r="U32" i="20"/>
  <c r="U38" i="20"/>
  <c r="U39" i="20"/>
  <c r="U40" i="20"/>
  <c r="U41" i="20"/>
  <c r="U42" i="20"/>
  <c r="U43" i="20"/>
  <c r="U44" i="20"/>
  <c r="U45" i="20"/>
  <c r="G55" i="5"/>
  <c r="U47" i="20" s="1"/>
  <c r="G56" i="5"/>
  <c r="U48" i="20" s="1"/>
  <c r="G57" i="5"/>
  <c r="U49" i="20" s="1"/>
  <c r="U50" i="20"/>
  <c r="G60" i="5"/>
  <c r="G59" i="5" s="1"/>
  <c r="U51" i="20" s="1"/>
  <c r="G61" i="5"/>
  <c r="U53" i="20"/>
  <c r="G62" i="5"/>
  <c r="U54" i="20" s="1"/>
  <c r="G63" i="5"/>
  <c r="U55" i="20" s="1"/>
  <c r="U58" i="20"/>
  <c r="G67" i="5"/>
  <c r="U57" i="20" s="1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/>
  <c r="F75" i="5"/>
  <c r="T62" i="20" s="1"/>
  <c r="P61" i="20"/>
  <c r="B75" i="5"/>
  <c r="P62" i="20"/>
  <c r="P60" i="20"/>
  <c r="P58" i="20"/>
  <c r="B67" i="5"/>
  <c r="P57" i="20"/>
  <c r="B45" i="5"/>
  <c r="B65" i="5" s="1"/>
  <c r="B54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B41" i="5" s="1"/>
  <c r="P34" i="20" s="1"/>
  <c r="P29" i="20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B6" i="1" s="1"/>
  <c r="F18" i="23"/>
  <c r="K6" i="3" s="1"/>
  <c r="E18" i="23"/>
  <c r="J6" i="3" s="1"/>
  <c r="D18" i="23"/>
  <c r="I6" i="3" s="1"/>
  <c r="E6" i="1"/>
  <c r="F5" i="13"/>
  <c r="D5" i="13"/>
  <c r="C5" i="13"/>
  <c r="B5" i="13"/>
  <c r="D5" i="12"/>
  <c r="C5" i="12"/>
  <c r="B5" i="12"/>
  <c r="F5" i="12"/>
  <c r="I25" i="23"/>
  <c r="D23" i="23"/>
  <c r="B6" i="11" s="1"/>
  <c r="I23" i="23"/>
  <c r="G6" i="10" s="1"/>
  <c r="H23" i="23"/>
  <c r="F6" i="11" s="1"/>
  <c r="G23" i="23"/>
  <c r="E6" i="11" s="1"/>
  <c r="F23" i="23"/>
  <c r="D6" i="11" s="1"/>
  <c r="E23" i="23"/>
  <c r="C6" i="10" s="1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Y4" i="17" s="1"/>
  <c r="J14" i="3"/>
  <c r="X4" i="17" s="1"/>
  <c r="I14" i="3"/>
  <c r="I8" i="3"/>
  <c r="I20" i="3" s="1"/>
  <c r="W5" i="17" s="1"/>
  <c r="H14" i="3"/>
  <c r="V4" i="17" s="1"/>
  <c r="G14" i="3"/>
  <c r="E14" i="3"/>
  <c r="S4" i="17" s="1"/>
  <c r="K9" i="3"/>
  <c r="K10" i="3"/>
  <c r="K11" i="3"/>
  <c r="K12" i="3"/>
  <c r="J8" i="3"/>
  <c r="J20" i="3" s="1"/>
  <c r="X5" i="17" s="1"/>
  <c r="H8" i="3"/>
  <c r="H20" i="3" s="1"/>
  <c r="V5" i="17" s="1"/>
  <c r="G8" i="3"/>
  <c r="G20" i="3" s="1"/>
  <c r="U5" i="17" s="1"/>
  <c r="E8" i="3"/>
  <c r="E20" i="3" s="1"/>
  <c r="S5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E27" i="2"/>
  <c r="S15" i="16" s="1"/>
  <c r="D27" i="2"/>
  <c r="R15" i="16" s="1"/>
  <c r="C27" i="2"/>
  <c r="Q15" i="16" s="1"/>
  <c r="B41" i="2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4" i="4"/>
  <c r="P32" i="18"/>
  <c r="B55" i="4"/>
  <c r="B49" i="4"/>
  <c r="P26" i="18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0" i="18"/>
  <c r="P27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Q57" i="15" s="1"/>
  <c r="F23" i="1"/>
  <c r="Q71" i="15" s="1"/>
  <c r="F27" i="1"/>
  <c r="Q76" i="15" s="1"/>
  <c r="F31" i="1"/>
  <c r="Q80" i="15" s="1"/>
  <c r="F38" i="1"/>
  <c r="Q87" i="15" s="1"/>
  <c r="F42" i="1"/>
  <c r="Q91" i="15" s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P67" i="15" s="1"/>
  <c r="P71" i="15"/>
  <c r="P76" i="15"/>
  <c r="E31" i="1"/>
  <c r="P80" i="15" s="1"/>
  <c r="E38" i="1"/>
  <c r="E42" i="1"/>
  <c r="P91" i="15" s="1"/>
  <c r="E57" i="1"/>
  <c r="E63" i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Q4" i="15" s="1"/>
  <c r="C17" i="1"/>
  <c r="Q12" i="15" s="1"/>
  <c r="C25" i="1"/>
  <c r="Q20" i="15" s="1"/>
  <c r="C31" i="1"/>
  <c r="C38" i="1"/>
  <c r="Q34" i="15" s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Q36" i="18"/>
  <c r="R36" i="18"/>
  <c r="C64" i="4"/>
  <c r="Q33" i="18" s="1"/>
  <c r="D64" i="4"/>
  <c r="R32" i="18"/>
  <c r="Q26" i="18"/>
  <c r="C55" i="4"/>
  <c r="Q31" i="18" s="1"/>
  <c r="D55" i="4"/>
  <c r="R31" i="18" s="1"/>
  <c r="R30" i="18"/>
  <c r="R26" i="18"/>
  <c r="C49" i="4"/>
  <c r="Q27" i="18" s="1"/>
  <c r="D49" i="4"/>
  <c r="C29" i="4"/>
  <c r="Q15" i="18" s="1"/>
  <c r="D29" i="4"/>
  <c r="R15" i="18" s="1"/>
  <c r="C40" i="4"/>
  <c r="C44" i="4" s="1"/>
  <c r="D40" i="4"/>
  <c r="R22" i="18" s="1"/>
  <c r="C37" i="4"/>
  <c r="D37" i="4"/>
  <c r="R19" i="18" s="1"/>
  <c r="C17" i="4"/>
  <c r="Q9" i="18" s="1"/>
  <c r="C13" i="4"/>
  <c r="Q6" i="18" s="1"/>
  <c r="D13" i="4"/>
  <c r="R6" i="18" s="1"/>
  <c r="U4" i="17"/>
  <c r="W4" i="17"/>
  <c r="P17" i="16"/>
  <c r="T15" i="16"/>
  <c r="C13" i="2"/>
  <c r="Q8" i="16" s="1"/>
  <c r="D13" i="2"/>
  <c r="R8" i="16" s="1"/>
  <c r="E13" i="2"/>
  <c r="S8" i="16" s="1"/>
  <c r="T8" i="16"/>
  <c r="G13" i="2"/>
  <c r="U8" i="16" s="1"/>
  <c r="H13" i="2"/>
  <c r="V8" i="16" s="1"/>
  <c r="P8" i="16"/>
  <c r="C9" i="2"/>
  <c r="R4" i="16"/>
  <c r="T4" i="16"/>
  <c r="H9" i="2"/>
  <c r="V4" i="16" s="1"/>
  <c r="P4" i="16"/>
  <c r="Q22" i="18"/>
  <c r="R33" i="18"/>
  <c r="R37" i="18"/>
  <c r="Q19" i="18"/>
  <c r="Q37" i="18"/>
  <c r="Q67" i="15"/>
  <c r="V3" i="17"/>
  <c r="E9" i="6" l="1"/>
  <c r="S2" i="24" s="1"/>
  <c r="D9" i="6"/>
  <c r="D65" i="5"/>
  <c r="R56" i="20" s="1"/>
  <c r="B47" i="1"/>
  <c r="P4" i="15"/>
  <c r="P31" i="24"/>
  <c r="B9" i="6"/>
  <c r="T64" i="24"/>
  <c r="F9" i="6"/>
  <c r="S64" i="24"/>
  <c r="Q64" i="24"/>
  <c r="C9" i="6"/>
  <c r="Q2" i="24" s="1"/>
  <c r="B6" i="10"/>
  <c r="E5" i="12"/>
  <c r="F6" i="1"/>
  <c r="W3" i="17"/>
  <c r="G9" i="7"/>
  <c r="G29" i="7" s="1"/>
  <c r="U4" i="25" s="1"/>
  <c r="G146" i="6"/>
  <c r="U138" i="24" s="1"/>
  <c r="G133" i="6"/>
  <c r="U125" i="24" s="1"/>
  <c r="G113" i="6"/>
  <c r="U105" i="24" s="1"/>
  <c r="G103" i="6"/>
  <c r="U95" i="24" s="1"/>
  <c r="U77" i="24"/>
  <c r="G93" i="6"/>
  <c r="G71" i="6"/>
  <c r="U66" i="24"/>
  <c r="G62" i="6"/>
  <c r="U55" i="24" s="1"/>
  <c r="U41" i="24"/>
  <c r="U34" i="24"/>
  <c r="U5" i="24"/>
  <c r="E65" i="5"/>
  <c r="S56" i="20" s="1"/>
  <c r="F41" i="5"/>
  <c r="T34" i="20" s="1"/>
  <c r="C41" i="5"/>
  <c r="Q34" i="20" s="1"/>
  <c r="C72" i="4"/>
  <c r="Q38" i="18" s="1"/>
  <c r="Q32" i="18"/>
  <c r="X3" i="17"/>
  <c r="U22" i="27"/>
  <c r="U17" i="27"/>
  <c r="U9" i="27"/>
  <c r="P9" i="27"/>
  <c r="S5" i="27"/>
  <c r="B43" i="8"/>
  <c r="F43" i="8"/>
  <c r="E43" i="8"/>
  <c r="S35" i="26" s="1"/>
  <c r="C43" i="8"/>
  <c r="Q35" i="26" s="1"/>
  <c r="G44" i="8"/>
  <c r="U36" i="26" s="1"/>
  <c r="B9" i="8"/>
  <c r="F9" i="8"/>
  <c r="T2" i="26" s="1"/>
  <c r="G10" i="8"/>
  <c r="U3" i="26" s="1"/>
  <c r="D9" i="8"/>
  <c r="R2" i="26" s="1"/>
  <c r="B29" i="7"/>
  <c r="P4" i="25" s="1"/>
  <c r="D29" i="7"/>
  <c r="R4" i="25" s="1"/>
  <c r="C29" i="7"/>
  <c r="Q4" i="25" s="1"/>
  <c r="U140" i="24"/>
  <c r="G137" i="6"/>
  <c r="U129" i="24" s="1"/>
  <c r="U119" i="24"/>
  <c r="U108" i="24"/>
  <c r="U96" i="24"/>
  <c r="E84" i="6"/>
  <c r="S76" i="24" s="1"/>
  <c r="C84" i="6"/>
  <c r="Q76" i="24" s="1"/>
  <c r="U78" i="24"/>
  <c r="F84" i="6"/>
  <c r="T76" i="24" s="1"/>
  <c r="U51" i="24"/>
  <c r="U45" i="24"/>
  <c r="G28" i="6"/>
  <c r="U21" i="24" s="1"/>
  <c r="S11" i="24"/>
  <c r="R2" i="24"/>
  <c r="U52" i="20"/>
  <c r="F65" i="5"/>
  <c r="G54" i="5"/>
  <c r="U46" i="20" s="1"/>
  <c r="P22" i="20"/>
  <c r="D41" i="5"/>
  <c r="R34" i="20" s="1"/>
  <c r="U31" i="20"/>
  <c r="E41" i="5"/>
  <c r="B44" i="4"/>
  <c r="P25" i="18" s="1"/>
  <c r="C57" i="4"/>
  <c r="C59" i="4" s="1"/>
  <c r="B57" i="4"/>
  <c r="B59" i="4" s="1"/>
  <c r="D57" i="4"/>
  <c r="D59" i="4" s="1"/>
  <c r="Q30" i="18"/>
  <c r="U3" i="17"/>
  <c r="K8" i="3"/>
  <c r="Y3" i="17" s="1"/>
  <c r="S3" i="17"/>
  <c r="T14" i="16"/>
  <c r="G8" i="2"/>
  <c r="G20" i="2" s="1"/>
  <c r="U13" i="16" s="1"/>
  <c r="U4" i="16"/>
  <c r="E8" i="2"/>
  <c r="E20" i="2" s="1"/>
  <c r="S13" i="16" s="1"/>
  <c r="S4" i="16"/>
  <c r="C8" i="2"/>
  <c r="C20" i="2" s="1"/>
  <c r="Q13" i="16" s="1"/>
  <c r="Q4" i="16"/>
  <c r="B8" i="2"/>
  <c r="B20" i="2" s="1"/>
  <c r="E79" i="1"/>
  <c r="P119" i="15" s="1"/>
  <c r="E47" i="1"/>
  <c r="P95" i="15" s="1"/>
  <c r="F47" i="1"/>
  <c r="F59" i="1" s="1"/>
  <c r="Q104" i="15" s="1"/>
  <c r="P57" i="15"/>
  <c r="C47" i="1"/>
  <c r="C62" i="1" s="1"/>
  <c r="Q54" i="15" s="1"/>
  <c r="F6" i="10"/>
  <c r="D6" i="10"/>
  <c r="E6" i="10"/>
  <c r="C6" i="11"/>
  <c r="G6" i="11"/>
  <c r="A2" i="11"/>
  <c r="A2" i="12"/>
  <c r="A2" i="10"/>
  <c r="A2" i="6"/>
  <c r="A2" i="8"/>
  <c r="A2" i="3"/>
  <c r="A2" i="7"/>
  <c r="A2" i="2"/>
  <c r="A2" i="4"/>
  <c r="A2" i="5"/>
  <c r="A2" i="1"/>
  <c r="A2" i="9"/>
  <c r="A2" i="14"/>
  <c r="U3" i="16"/>
  <c r="Q25" i="18"/>
  <c r="B70" i="5"/>
  <c r="P56" i="20"/>
  <c r="S3" i="16"/>
  <c r="F79" i="1"/>
  <c r="Q119" i="15" s="1"/>
  <c r="U85" i="24"/>
  <c r="Q85" i="24"/>
  <c r="D84" i="6"/>
  <c r="R76" i="24" s="1"/>
  <c r="P3" i="25"/>
  <c r="T35" i="26"/>
  <c r="T16" i="27"/>
  <c r="F21" i="9"/>
  <c r="D21" i="9"/>
  <c r="R16" i="27"/>
  <c r="G30" i="11"/>
  <c r="U22" i="29" s="1"/>
  <c r="U2" i="29"/>
  <c r="C31" i="12"/>
  <c r="Q23" i="30" s="1"/>
  <c r="Q2" i="30"/>
  <c r="G16" i="5"/>
  <c r="U10" i="20" s="1"/>
  <c r="R27" i="18"/>
  <c r="P106" i="15"/>
  <c r="B72" i="4"/>
  <c r="P37" i="20"/>
  <c r="G45" i="5"/>
  <c r="P35" i="26"/>
  <c r="D43" i="8"/>
  <c r="G31" i="12"/>
  <c r="U23" i="30" s="1"/>
  <c r="U2" i="30"/>
  <c r="G28" i="5"/>
  <c r="U22" i="20" s="1"/>
  <c r="H8" i="2"/>
  <c r="D8" i="2"/>
  <c r="F8" i="2"/>
  <c r="D44" i="4"/>
  <c r="D72" i="4"/>
  <c r="P19" i="18"/>
  <c r="B84" i="6"/>
  <c r="S85" i="24"/>
  <c r="F29" i="7"/>
  <c r="T4" i="25" s="1"/>
  <c r="E9" i="8"/>
  <c r="S2" i="26" s="1"/>
  <c r="E33" i="9"/>
  <c r="S24" i="27" s="1"/>
  <c r="S13" i="27"/>
  <c r="C21" i="9"/>
  <c r="Q16" i="27"/>
  <c r="F29" i="13"/>
  <c r="T22" i="31" s="1"/>
  <c r="T2" i="31"/>
  <c r="G19" i="8"/>
  <c r="U12" i="26" s="1"/>
  <c r="U7" i="27"/>
  <c r="G21" i="9"/>
  <c r="E29" i="7"/>
  <c r="S4" i="25" s="1"/>
  <c r="S2" i="25"/>
  <c r="C9" i="8"/>
  <c r="Q2" i="26" s="1"/>
  <c r="B21" i="9"/>
  <c r="P16" i="27"/>
  <c r="C30" i="11"/>
  <c r="Q22" i="29" s="1"/>
  <c r="Q2" i="29"/>
  <c r="B29" i="13"/>
  <c r="P22" i="31" s="1"/>
  <c r="P2" i="31"/>
  <c r="G18" i="6"/>
  <c r="G9" i="6" s="1"/>
  <c r="G27" i="8"/>
  <c r="U20" i="26" s="1"/>
  <c r="U45" i="26"/>
  <c r="U46" i="26"/>
  <c r="G61" i="8"/>
  <c r="U53" i="26" s="1"/>
  <c r="U58" i="26"/>
  <c r="T2" i="29"/>
  <c r="P2" i="30"/>
  <c r="G84" i="6" l="1"/>
  <c r="U76" i="24" s="1"/>
  <c r="C70" i="5"/>
  <c r="C74" i="4"/>
  <c r="Q39" i="18" s="1"/>
  <c r="U2" i="25"/>
  <c r="U64" i="24"/>
  <c r="P2" i="24"/>
  <c r="B159" i="6"/>
  <c r="P150" i="24" s="1"/>
  <c r="P2" i="26"/>
  <c r="B77" i="8"/>
  <c r="P68" i="26" s="1"/>
  <c r="F77" i="8"/>
  <c r="T68" i="26" s="1"/>
  <c r="C77" i="8"/>
  <c r="Q68" i="26" s="1"/>
  <c r="E77" i="8"/>
  <c r="S68" i="26" s="1"/>
  <c r="G9" i="8"/>
  <c r="U2" i="26" s="1"/>
  <c r="E159" i="6"/>
  <c r="S150" i="24" s="1"/>
  <c r="C159" i="6"/>
  <c r="Q150" i="24" s="1"/>
  <c r="T56" i="20"/>
  <c r="F70" i="5"/>
  <c r="D70" i="5"/>
  <c r="S34" i="20"/>
  <c r="E70" i="5"/>
  <c r="K20" i="3"/>
  <c r="Y5" i="17" s="1"/>
  <c r="Q3" i="16"/>
  <c r="P13" i="16"/>
  <c r="P3" i="16"/>
  <c r="Q95" i="15"/>
  <c r="E59" i="1"/>
  <c r="E81" i="1" s="1"/>
  <c r="P120" i="15" s="1"/>
  <c r="Q42" i="15"/>
  <c r="U13" i="27"/>
  <c r="G43" i="8"/>
  <c r="G65" i="5"/>
  <c r="U56" i="20" s="1"/>
  <c r="U37" i="20"/>
  <c r="P5" i="18"/>
  <c r="B8" i="4"/>
  <c r="P76" i="24"/>
  <c r="R35" i="26"/>
  <c r="D77" i="8"/>
  <c r="R68" i="26" s="1"/>
  <c r="P42" i="15"/>
  <c r="B62" i="1"/>
  <c r="P54" i="15" s="1"/>
  <c r="P13" i="27"/>
  <c r="B33" i="9"/>
  <c r="P24" i="27" s="1"/>
  <c r="G9" i="9"/>
  <c r="U2" i="27" s="1"/>
  <c r="U5" i="27"/>
  <c r="D74" i="4"/>
  <c r="R39" i="18" s="1"/>
  <c r="R38" i="18"/>
  <c r="R3" i="16"/>
  <c r="D20" i="2"/>
  <c r="R13" i="16" s="1"/>
  <c r="R13" i="27"/>
  <c r="D33" i="9"/>
  <c r="R24" i="27" s="1"/>
  <c r="D159" i="6"/>
  <c r="R150" i="24" s="1"/>
  <c r="F81" i="1"/>
  <c r="Q120" i="15" s="1"/>
  <c r="U11" i="24"/>
  <c r="F20" i="2"/>
  <c r="T13" i="16" s="1"/>
  <c r="T3" i="16"/>
  <c r="C8" i="4"/>
  <c r="Q5" i="18"/>
  <c r="C33" i="9"/>
  <c r="Q24" i="27" s="1"/>
  <c r="Q13" i="27"/>
  <c r="F159" i="6"/>
  <c r="T150" i="24" s="1"/>
  <c r="T2" i="24"/>
  <c r="R25" i="18"/>
  <c r="V3" i="16"/>
  <c r="H20" i="2"/>
  <c r="V13" i="16" s="1"/>
  <c r="B74" i="4"/>
  <c r="P39" i="18" s="1"/>
  <c r="P38" i="18"/>
  <c r="T13" i="27"/>
  <c r="F33" i="9"/>
  <c r="T24" i="27" s="1"/>
  <c r="G41" i="5"/>
  <c r="P104" i="15" l="1"/>
  <c r="C21" i="4"/>
  <c r="Q2" i="18"/>
  <c r="R5" i="18"/>
  <c r="D8" i="4"/>
  <c r="G42" i="5"/>
  <c r="U35" i="20" s="1"/>
  <c r="U34" i="20"/>
  <c r="G70" i="5"/>
  <c r="U2" i="24"/>
  <c r="G159" i="6"/>
  <c r="U150" i="24" s="1"/>
  <c r="B21" i="4"/>
  <c r="P2" i="18"/>
  <c r="G77" i="8"/>
  <c r="U68" i="26" s="1"/>
  <c r="U35" i="26"/>
  <c r="G33" i="9"/>
  <c r="U24" i="27" s="1"/>
  <c r="P12" i="18" l="1"/>
  <c r="B23" i="4"/>
  <c r="D21" i="4"/>
  <c r="R2" i="18"/>
  <c r="C23" i="4"/>
  <c r="Q12" i="18"/>
  <c r="B25" i="4" l="1"/>
  <c r="P13" i="18"/>
  <c r="R12" i="18"/>
  <c r="D23" i="4"/>
  <c r="Q13" i="18"/>
  <c r="C25" i="4"/>
  <c r="C33" i="4" s="1"/>
  <c r="D25" i="4" l="1"/>
  <c r="R13" i="18"/>
  <c r="Q14" i="18"/>
  <c r="Q18" i="18"/>
  <c r="P14" i="18"/>
  <c r="B33" i="4"/>
  <c r="P18" i="18" s="1"/>
  <c r="R14" i="18" l="1"/>
  <c r="D33" i="4"/>
  <c r="R18" i="18" s="1"/>
</calcChain>
</file>

<file path=xl/sharedStrings.xml><?xml version="1.0" encoding="utf-8"?>
<sst xmlns="http://schemas.openxmlformats.org/spreadsheetml/2006/main" count="4269" uniqueCount="3306">
  <si>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</si>
  <si>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</si>
  <si>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</si>
  <si>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</si>
  <si>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</si>
  <si>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</si>
  <si>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</si>
  <si>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</si>
  <si>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</si>
  <si>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</si>
  <si>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</si>
  <si>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</si>
  <si>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</si>
  <si>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</si>
  <si>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</si>
  <si>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</si>
  <si>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</si>
  <si>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</si>
  <si>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</si>
  <si>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</si>
  <si>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</si>
  <si>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</si>
  <si>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</si>
  <si>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</si>
  <si>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</si>
  <si>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</si>
  <si>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</si>
  <si>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</si>
  <si>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</si>
  <si>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</si>
  <si>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</si>
  <si>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</si>
  <si>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</si>
  <si>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</si>
  <si>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</si>
  <si>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</si>
  <si>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</si>
  <si>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</si>
  <si>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</si>
  <si>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</si>
  <si>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</si>
  <si>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</si>
  <si>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</si>
  <si>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</si>
  <si>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</si>
  <si>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</si>
  <si>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</si>
  <si>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</si>
  <si>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</si>
  <si>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</si>
  <si>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</si>
  <si>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</si>
  <si>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</si>
  <si>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</si>
  <si>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</si>
  <si>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</si>
  <si>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</si>
  <si>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</si>
  <si>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</si>
  <si>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</si>
  <si>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</si>
  <si>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</si>
  <si>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</si>
  <si>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</si>
  <si>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</si>
  <si>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</si>
  <si>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</si>
  <si>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</si>
  <si>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</si>
  <si>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</si>
  <si>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</si>
  <si>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</si>
  <si>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</si>
  <si>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</si>
  <si>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</si>
  <si>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</si>
  <si>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</si>
  <si>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</si>
  <si>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</si>
  <si>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</si>
  <si>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</si>
  <si>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</si>
  <si>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</si>
  <si>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</si>
  <si>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</si>
  <si>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</si>
  <si>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</si>
  <si>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</si>
  <si>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</si>
  <si>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</si>
  <si>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</si>
  <si>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</si>
  <si>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</si>
  <si>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</si>
  <si>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</si>
  <si>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</si>
  <si>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</si>
  <si>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</si>
  <si>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</si>
  <si>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</si>
  <si>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</si>
  <si>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</si>
  <si>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</si>
  <si>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</si>
  <si>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</si>
  <si>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</si>
  <si>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</si>
  <si>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</si>
  <si>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</si>
  <si>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</si>
  <si>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</si>
  <si>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</si>
  <si>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</si>
  <si>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</si>
  <si>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</si>
  <si>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</si>
  <si>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</si>
  <si>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</si>
  <si>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</si>
  <si>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</si>
  <si>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</si>
  <si>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</si>
  <si>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</si>
  <si>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</si>
  <si>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</si>
  <si>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</si>
  <si>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</si>
  <si>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</si>
  <si>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</si>
  <si>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</si>
  <si>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</si>
  <si>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</si>
  <si>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</si>
  <si>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</si>
  <si>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</si>
  <si>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</si>
  <si>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</si>
  <si>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</si>
  <si>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</si>
  <si>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</si>
  <si>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</si>
  <si>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</si>
  <si>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</si>
  <si>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</si>
  <si>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</si>
  <si>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</si>
  <si>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</si>
  <si>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</si>
  <si>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</si>
  <si>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</si>
  <si>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</si>
  <si>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</si>
  <si>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</si>
  <si>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</si>
  <si>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</si>
  <si>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</si>
  <si>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</si>
  <si>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</si>
  <si>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</si>
  <si>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</si>
  <si>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</si>
  <si>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</si>
  <si>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</si>
  <si>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</si>
  <si>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</si>
  <si>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</si>
  <si>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</si>
  <si>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</si>
  <si>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</si>
  <si>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</si>
  <si>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</si>
  <si>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</si>
  <si>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</si>
  <si>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</si>
  <si>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</si>
  <si>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</si>
  <si>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</si>
  <si>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</si>
  <si>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</si>
  <si>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</si>
  <si>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</si>
  <si>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</si>
  <si>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</si>
  <si>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</si>
  <si>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</si>
  <si>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</si>
  <si>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</si>
  <si>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</si>
  <si>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</si>
  <si>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</si>
  <si>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</si>
  <si>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</si>
  <si>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</si>
  <si>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</si>
  <si>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</si>
  <si>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</si>
  <si>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</si>
  <si>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</si>
  <si>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</si>
  <si>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</si>
  <si>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</si>
  <si>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</si>
  <si>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</si>
  <si>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</si>
  <si>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</si>
  <si>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</si>
  <si>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</si>
  <si>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</si>
  <si>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</si>
  <si>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</si>
  <si>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</si>
  <si>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</si>
  <si>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</si>
  <si>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</si>
  <si>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</si>
  <si>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</si>
  <si>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</si>
  <si>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</si>
  <si>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</si>
  <si>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</si>
  <si>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</si>
  <si>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</si>
  <si>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</si>
  <si>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</si>
  <si>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</si>
  <si>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</si>
  <si>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</si>
  <si>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</si>
  <si>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</si>
  <si>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</si>
  <si>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</si>
  <si>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</si>
  <si>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</si>
  <si>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</si>
  <si>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</si>
  <si>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</si>
  <si>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</si>
  <si>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</si>
  <si>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</si>
  <si>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</si>
  <si>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</si>
  <si>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</si>
  <si>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</si>
  <si>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</si>
  <si>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</si>
  <si>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</si>
  <si>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</si>
  <si>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</si>
  <si>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</si>
  <si>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</si>
  <si>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</si>
  <si>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</si>
  <si>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</si>
  <si>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</si>
  <si>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</si>
  <si>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</si>
  <si>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</si>
  <si>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</si>
  <si>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</si>
  <si>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</si>
  <si>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</si>
  <si>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</si>
  <si>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</si>
  <si>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</si>
  <si>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</si>
  <si>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</si>
  <si>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</si>
  <si>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</si>
  <si>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</si>
  <si>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</si>
  <si>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</si>
  <si>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</si>
  <si>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</si>
  <si>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</si>
  <si>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</si>
  <si>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</si>
  <si>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</si>
  <si>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</si>
  <si>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</si>
  <si>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</si>
  <si>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</si>
  <si>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</si>
  <si>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</si>
  <si>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</si>
  <si>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</si>
  <si>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</si>
  <si>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</si>
  <si>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</si>
  <si>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</si>
  <si>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</si>
  <si>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</si>
  <si>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</si>
  <si>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</si>
  <si>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</si>
  <si>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</si>
  <si>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</si>
  <si>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</si>
  <si>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</si>
  <si>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</si>
  <si>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</si>
  <si>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</si>
  <si>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</si>
  <si>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</si>
  <si>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</si>
  <si>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</si>
  <si>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</si>
  <si>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</si>
  <si>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</si>
  <si>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</si>
  <si>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</si>
  <si>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</si>
  <si>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</si>
  <si>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</si>
  <si>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</si>
  <si>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</si>
  <si>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</si>
  <si>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</si>
  <si>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</si>
  <si>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</si>
  <si>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</si>
  <si>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</si>
  <si>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</si>
  <si>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</si>
  <si>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</si>
  <si>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</si>
  <si>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</si>
  <si>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</si>
  <si>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</si>
  <si>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</si>
  <si>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</si>
  <si>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</si>
  <si>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</si>
  <si>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</si>
  <si>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</si>
  <si>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</si>
  <si>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</si>
  <si>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</si>
  <si>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</si>
  <si>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</si>
  <si>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</si>
  <si>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</si>
  <si>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</si>
  <si>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</si>
  <si>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</si>
  <si>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</si>
  <si>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</si>
  <si>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</si>
  <si>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</si>
  <si>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</si>
  <si>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</si>
  <si>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</si>
  <si>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</si>
  <si>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</si>
  <si>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</si>
  <si>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</si>
  <si>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</si>
  <si>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</si>
  <si>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</si>
  <si>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</si>
  <si>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</si>
  <si>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</si>
  <si>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</si>
  <si>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</si>
  <si>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</si>
  <si>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</si>
  <si>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</si>
  <si>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</si>
  <si>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</si>
  <si>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</si>
  <si>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</si>
  <si>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</si>
  <si>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</si>
  <si>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</si>
  <si>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</si>
  <si>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</si>
  <si>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</si>
  <si>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</si>
  <si>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</si>
  <si>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</si>
  <si>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</si>
  <si>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</si>
  <si>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</si>
  <si>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</si>
  <si>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</si>
  <si>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</si>
  <si>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</si>
  <si>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</si>
  <si>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</si>
  <si>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</si>
  <si>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</si>
  <si>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</si>
  <si>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</si>
  <si>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</si>
  <si>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</si>
  <si>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</si>
  <si>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</si>
  <si>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</si>
  <si>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</si>
  <si>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</si>
  <si>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</si>
  <si>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</si>
  <si>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</si>
  <si>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</si>
  <si>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</si>
  <si>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</si>
  <si>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</si>
  <si>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</si>
  <si>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</si>
  <si>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</si>
  <si>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</si>
  <si>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</si>
  <si>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</si>
  <si>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</si>
  <si>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</si>
  <si>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</si>
  <si>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</si>
  <si>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</si>
  <si>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</si>
  <si>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</si>
  <si>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</si>
  <si>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</si>
  <si>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</si>
  <si>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</si>
  <si>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</si>
  <si>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</si>
  <si>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</si>
  <si>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</si>
  <si>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</si>
  <si>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</si>
  <si>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</si>
  <si>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</si>
  <si>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</si>
  <si>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</si>
  <si>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</si>
  <si>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</si>
  <si>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</si>
  <si>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</si>
  <si>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</si>
  <si>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</si>
  <si>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</si>
  <si>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</si>
  <si>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</si>
  <si>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</si>
  <si>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</si>
  <si>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</si>
  <si>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</si>
  <si>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</si>
  <si>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</si>
  <si>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</si>
  <si>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</si>
  <si>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</si>
  <si>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</si>
  <si>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</si>
  <si>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</si>
  <si>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</si>
  <si>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</si>
  <si>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</si>
  <si>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</si>
  <si>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</si>
  <si>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</si>
  <si>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</si>
  <si>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</si>
  <si>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</si>
  <si>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</si>
  <si>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</si>
  <si>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</si>
  <si>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</si>
  <si>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</si>
  <si>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</si>
  <si>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</si>
  <si>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</si>
  <si>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</si>
  <si>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</si>
  <si>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</si>
  <si>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</si>
  <si>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</si>
  <si>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</si>
  <si>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</si>
  <si>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</si>
  <si>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</si>
  <si>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</si>
  <si>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</si>
  <si>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</si>
  <si>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</si>
  <si>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</si>
  <si>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</si>
  <si>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</si>
  <si>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</si>
  <si>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</si>
  <si>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</si>
  <si>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</si>
  <si>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</si>
  <si>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</si>
  <si>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</si>
  <si>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</si>
  <si>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</si>
  <si>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</si>
  <si>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</si>
  <si>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</si>
  <si>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</si>
  <si>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</si>
  <si>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</si>
  <si>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</si>
  <si>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</si>
  <si>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</si>
  <si>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</si>
  <si>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</si>
  <si>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</si>
  <si>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</si>
  <si>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</si>
  <si>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</si>
  <si>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</si>
  <si>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</si>
  <si>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</si>
  <si>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</si>
  <si>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</si>
  <si>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</si>
  <si>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</si>
  <si>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</si>
  <si>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</si>
  <si>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</si>
  <si>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</si>
  <si>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</si>
  <si>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</si>
  <si>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</si>
  <si>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</si>
  <si>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</si>
  <si>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</si>
  <si>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</si>
  <si>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</si>
  <si>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</si>
  <si>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</si>
  <si>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</si>
  <si>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</si>
  <si>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</si>
  <si>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</si>
  <si>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</si>
  <si>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</si>
  <si>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</si>
  <si>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</si>
  <si>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</si>
  <si>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</si>
  <si>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</si>
  <si>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</si>
  <si>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</si>
  <si>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</si>
  <si>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</si>
  <si>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</si>
  <si>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</si>
  <si>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</si>
  <si>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</si>
  <si>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</si>
  <si>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</si>
  <si>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</si>
  <si>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</si>
  <si>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</si>
  <si>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</si>
  <si>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</si>
  <si>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</si>
  <si>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</si>
  <si>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</si>
  <si>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</si>
  <si>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</si>
  <si>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</si>
  <si>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</si>
  <si>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</si>
  <si>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</si>
  <si>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</si>
  <si>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</si>
  <si>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</si>
  <si>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</si>
  <si>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</si>
  <si>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</si>
  <si>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</si>
  <si>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</si>
  <si>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</si>
  <si>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</si>
  <si>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</si>
  <si>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</si>
  <si>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</si>
  <si>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</si>
  <si>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</si>
  <si>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</si>
  <si>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</si>
  <si>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</si>
  <si>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</si>
  <si>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</si>
  <si>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</si>
  <si>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</si>
  <si>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</si>
  <si>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</si>
  <si>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</si>
  <si>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</si>
  <si>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</si>
  <si>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</si>
  <si>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</si>
  <si>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</si>
  <si>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</si>
  <si>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</si>
  <si>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</si>
  <si>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</si>
  <si>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</si>
  <si>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</si>
  <si>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</si>
  <si>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</si>
  <si>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</si>
  <si>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</si>
  <si>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</si>
  <si>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</si>
  <si>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</si>
  <si>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</si>
  <si>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</si>
  <si>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</si>
  <si>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</si>
  <si>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</si>
  <si>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</si>
  <si>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</si>
  <si>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</si>
  <si>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</si>
  <si>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</si>
  <si>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</si>
  <si>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</si>
  <si>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</si>
  <si>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</si>
  <si>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</si>
  <si>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</si>
  <si>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</si>
  <si>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</si>
  <si>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</si>
  <si>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</si>
  <si>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</si>
  <si>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</si>
  <si>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</si>
  <si>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</si>
  <si>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</si>
  <si>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</si>
  <si>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</si>
  <si>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</si>
  <si>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</si>
  <si>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</si>
  <si>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</si>
  <si>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</si>
  <si>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</si>
  <si>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</si>
  <si>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</si>
  <si>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</si>
  <si>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</si>
  <si>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</si>
  <si>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</si>
  <si>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</si>
  <si>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</si>
  <si>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</si>
  <si>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</si>
  <si>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</si>
  <si>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</si>
  <si>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</si>
  <si>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</si>
  <si>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</si>
  <si>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</si>
  <si>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</si>
  <si>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</si>
  <si>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</si>
  <si>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</si>
  <si>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</si>
  <si>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</si>
  <si>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</si>
  <si>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</si>
  <si>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</si>
  <si>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</si>
  <si>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</si>
  <si>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</si>
  <si>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</si>
  <si>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</si>
  <si>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</si>
  <si>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</si>
  <si>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</si>
  <si>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</si>
  <si>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</si>
  <si>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</si>
  <si>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</si>
  <si>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</si>
  <si>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</si>
  <si>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</si>
  <si>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</si>
  <si>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</si>
  <si>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</si>
  <si>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</si>
  <si>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</si>
  <si>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</si>
  <si>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</si>
  <si>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</si>
  <si>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</si>
  <si>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</si>
  <si>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</si>
  <si>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</si>
  <si>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</si>
  <si>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</si>
  <si>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</si>
  <si>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</si>
  <si>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</si>
  <si>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</si>
  <si>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</si>
  <si>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</si>
  <si>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</si>
  <si>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</si>
  <si>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</si>
  <si>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</si>
  <si>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</si>
  <si>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</si>
  <si>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</si>
  <si>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</si>
  <si>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</si>
  <si>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</si>
  <si>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</si>
  <si>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</si>
  <si>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</si>
  <si>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</si>
  <si>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</si>
  <si>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</si>
  <si>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</si>
  <si>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</si>
  <si>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</si>
  <si>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</si>
  <si>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</si>
  <si>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</si>
  <si>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</si>
  <si>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</si>
  <si>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</si>
  <si>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</si>
  <si>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</si>
  <si>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</si>
  <si>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</si>
  <si>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</si>
  <si>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</si>
  <si>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</si>
  <si>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</si>
  <si>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</si>
  <si>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</si>
  <si>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</si>
  <si>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</si>
  <si>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</si>
  <si>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</si>
  <si>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</si>
  <si>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</si>
  <si>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</si>
  <si>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</si>
  <si>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</si>
  <si>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</si>
  <si>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</si>
  <si>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</si>
  <si>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</si>
  <si>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</si>
  <si>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</si>
  <si>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</si>
  <si>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</si>
  <si>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</si>
  <si>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</si>
  <si>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</si>
  <si>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</si>
  <si>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</si>
  <si>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</si>
  <si>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</si>
  <si>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</si>
  <si>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</si>
  <si>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</si>
  <si>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</si>
  <si>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</si>
  <si>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</si>
  <si>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</si>
  <si>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</si>
  <si>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</si>
  <si>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</si>
  <si>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</si>
  <si>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</si>
  <si>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</si>
  <si>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</si>
  <si>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</si>
  <si>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</si>
  <si>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</si>
  <si>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</si>
  <si>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</si>
  <si>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</si>
  <si>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</si>
  <si>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</si>
  <si>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</si>
  <si>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</si>
  <si>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</si>
  <si>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</si>
  <si>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</si>
  <si>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</si>
  <si>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</si>
  <si>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</si>
  <si>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</si>
  <si>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</si>
  <si>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</si>
  <si>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</si>
  <si>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</si>
  <si>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</si>
  <si>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</si>
  <si>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</si>
  <si>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</si>
  <si>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</si>
  <si>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</si>
  <si>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</si>
  <si>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</si>
  <si>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</si>
  <si>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</si>
  <si>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</si>
  <si>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</si>
  <si>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</si>
  <si>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</si>
  <si>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</si>
  <si>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</si>
  <si>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</si>
  <si>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</si>
  <si>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</si>
  <si>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</si>
  <si>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</si>
  <si>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</si>
  <si>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</si>
  <si>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</si>
  <si>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</si>
  <si>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</si>
  <si>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</si>
  <si>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</si>
  <si>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</si>
  <si>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</si>
  <si>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</si>
  <si>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</si>
  <si>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</si>
  <si>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</si>
  <si>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</si>
  <si>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</si>
  <si>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</si>
  <si>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</si>
  <si>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</si>
  <si>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</si>
  <si>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</si>
  <si>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</si>
  <si>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</si>
  <si>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</si>
  <si>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</si>
  <si>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</si>
  <si>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</si>
  <si>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</si>
  <si>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</si>
  <si>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</si>
  <si>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</si>
  <si>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</si>
  <si>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</si>
  <si>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</si>
  <si>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</si>
  <si>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</si>
  <si>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</si>
  <si>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</si>
  <si>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</si>
  <si>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</si>
  <si>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</si>
  <si>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</si>
  <si>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</si>
  <si>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</si>
  <si>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</si>
  <si>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</si>
  <si>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</si>
  <si>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</si>
  <si>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</si>
  <si>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</si>
  <si>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</si>
  <si>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</si>
  <si>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</si>
  <si>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</si>
  <si>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</si>
  <si>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</si>
  <si>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</si>
  <si>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</si>
  <si>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</si>
  <si>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</si>
  <si>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</si>
  <si>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</si>
  <si>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</si>
  <si>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</si>
  <si>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</si>
  <si>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</si>
  <si>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</si>
  <si>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</si>
  <si>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</si>
  <si>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</si>
  <si>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</si>
  <si>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</si>
  <si>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</si>
  <si>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</si>
  <si>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</si>
  <si>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</si>
  <si>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</si>
  <si>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</si>
  <si>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</si>
  <si>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</si>
  <si>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</si>
  <si>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</si>
  <si>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</si>
  <si>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</si>
  <si>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</si>
  <si>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</si>
  <si>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</si>
  <si>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</si>
  <si>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</si>
  <si>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</si>
  <si>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</si>
  <si>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</si>
  <si>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</si>
  <si>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</si>
  <si>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</si>
  <si>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</si>
  <si>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</si>
  <si>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</si>
  <si>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</si>
  <si>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</si>
  <si>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</si>
  <si>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</si>
  <si>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</si>
  <si>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</si>
  <si>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</si>
  <si>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</si>
  <si>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</si>
  <si>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</si>
  <si>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</si>
  <si>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</si>
  <si>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</si>
  <si>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</si>
  <si>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</si>
  <si>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</si>
  <si>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</si>
  <si>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</si>
  <si>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</si>
  <si>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</si>
  <si>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</si>
  <si>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</si>
  <si>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</si>
  <si>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</si>
  <si>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</si>
  <si>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</si>
  <si>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</si>
  <si>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</si>
  <si>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</si>
  <si>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</si>
  <si>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</si>
  <si>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</si>
  <si>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</si>
  <si>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</si>
  <si>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</si>
  <si>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</si>
  <si>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</si>
  <si>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</si>
  <si>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</si>
  <si>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</si>
  <si>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</si>
  <si>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</si>
  <si>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</si>
  <si>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</si>
  <si>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</si>
  <si>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</si>
  <si>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</si>
  <si>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</si>
  <si>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</si>
  <si>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</si>
  <si>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</si>
  <si>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</si>
  <si>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</si>
  <si>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</si>
  <si>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</si>
  <si>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</si>
  <si>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</si>
  <si>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</si>
  <si>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</si>
  <si>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</si>
  <si>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</si>
  <si>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</si>
  <si>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</si>
  <si>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</si>
  <si>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</si>
  <si>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</si>
  <si>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</si>
  <si>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</si>
  <si>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</si>
  <si>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</si>
  <si>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</si>
  <si>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</si>
  <si>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</si>
  <si>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</si>
  <si>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</si>
  <si>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</si>
  <si>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</si>
  <si>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</si>
  <si>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</si>
  <si>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</si>
  <si>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</si>
  <si>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</si>
  <si>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</si>
  <si>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</si>
  <si>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</si>
  <si>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</si>
  <si>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</si>
  <si>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</si>
  <si>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</si>
  <si>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</si>
  <si>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</si>
  <si>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</si>
  <si>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</si>
  <si>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</si>
  <si>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</si>
  <si>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</si>
  <si>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</si>
  <si>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</si>
  <si>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</si>
  <si>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</si>
  <si>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</si>
  <si>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</si>
  <si>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</si>
  <si>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</si>
  <si>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</si>
  <si>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</si>
  <si>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</si>
  <si>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</si>
  <si>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</si>
  <si>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</si>
  <si>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</si>
  <si>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</si>
  <si>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</si>
  <si>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</si>
  <si>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</si>
  <si>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</si>
  <si>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</si>
  <si>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</si>
  <si>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</si>
  <si>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</si>
  <si>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</si>
  <si>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</si>
  <si>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</si>
  <si>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</si>
  <si>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</si>
  <si>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</si>
  <si>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</si>
  <si>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</si>
  <si>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</si>
  <si>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</si>
  <si>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</si>
  <si>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</si>
  <si>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</si>
  <si>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</si>
  <si>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</si>
  <si>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</si>
  <si>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</si>
  <si>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</si>
  <si>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</si>
  <si>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</si>
  <si>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</si>
  <si>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</si>
  <si>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</si>
  <si>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</si>
  <si>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</si>
  <si>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</si>
  <si>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</si>
  <si>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</si>
  <si>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</si>
  <si>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</si>
  <si>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</si>
  <si>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</si>
  <si>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</si>
  <si>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</si>
  <si>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</si>
  <si>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</si>
  <si>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</si>
  <si>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</si>
  <si>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</si>
  <si>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</si>
  <si>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</si>
  <si>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</si>
  <si>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</si>
  <si>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</si>
  <si>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</si>
  <si>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</si>
  <si>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</si>
  <si>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</si>
  <si>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</si>
  <si>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</si>
  <si>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</si>
  <si>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</si>
  <si>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</si>
  <si>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</si>
  <si>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</si>
  <si>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</si>
  <si>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</si>
  <si>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</si>
  <si>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</si>
  <si>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</si>
  <si>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</si>
  <si>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</si>
  <si>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</si>
  <si>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</si>
  <si>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</si>
  <si>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</si>
  <si>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</si>
  <si>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</si>
  <si>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</si>
  <si>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</si>
  <si>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</si>
  <si>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</si>
  <si>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</si>
  <si>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</si>
  <si>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</si>
  <si>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</si>
  <si>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</si>
  <si>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</si>
  <si>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</si>
  <si>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</si>
  <si>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</si>
  <si>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</si>
  <si>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</si>
  <si>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</si>
  <si>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</si>
  <si>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</si>
  <si>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</si>
  <si>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</si>
  <si>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</si>
  <si>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</si>
  <si>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</si>
  <si>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</si>
  <si>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</si>
  <si>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</si>
  <si>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</si>
  <si>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</si>
  <si>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</si>
  <si>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</si>
  <si>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</si>
  <si>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</si>
  <si>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</si>
  <si>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</si>
  <si>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</si>
  <si>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</si>
  <si>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</si>
  <si>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</si>
  <si>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</si>
  <si>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</si>
  <si>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</si>
  <si>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</si>
  <si>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</si>
  <si>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</si>
  <si>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</si>
  <si>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</si>
  <si>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</si>
  <si>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</si>
  <si>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</si>
  <si>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</si>
  <si>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</si>
  <si>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</si>
  <si>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</si>
  <si>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</si>
  <si>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</si>
  <si>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</si>
  <si>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</si>
  <si>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</si>
  <si>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</si>
  <si>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</si>
  <si>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</si>
  <si>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</si>
  <si>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</si>
  <si>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</si>
  <si>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</si>
  <si>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</si>
  <si>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</si>
  <si>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</si>
  <si>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</si>
  <si>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</si>
  <si>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</si>
  <si>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</si>
  <si>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</si>
  <si>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</si>
  <si>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</si>
  <si>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</si>
  <si>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</si>
  <si>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</si>
  <si>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</si>
  <si>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</si>
  <si>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</si>
  <si>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</si>
  <si>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</si>
  <si>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</si>
  <si>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</si>
  <si>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</si>
  <si>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</si>
  <si>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</si>
  <si>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</si>
  <si>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</si>
  <si>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</si>
  <si>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</si>
  <si>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</si>
  <si>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</si>
  <si>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</si>
  <si>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</si>
  <si>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</si>
  <si>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</si>
  <si>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</si>
  <si>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</si>
  <si>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</si>
  <si>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</si>
  <si>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</si>
  <si>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</si>
  <si>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</si>
  <si>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</si>
  <si>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</si>
  <si>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</si>
  <si>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</si>
  <si>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</si>
  <si>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</si>
  <si>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</si>
  <si>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</si>
  <si>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</si>
  <si>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</si>
  <si>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</si>
  <si>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</si>
  <si>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</si>
  <si>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</si>
  <si>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</si>
  <si>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</si>
  <si>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</si>
  <si>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</si>
  <si>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</si>
  <si>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</si>
  <si>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</si>
  <si>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</si>
  <si>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</si>
  <si>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</si>
  <si>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</si>
  <si>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</si>
  <si>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</si>
  <si>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</si>
  <si>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</si>
  <si>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</si>
  <si>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</si>
  <si>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</si>
  <si>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</si>
  <si>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</si>
  <si>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</si>
  <si>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</si>
  <si>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</si>
  <si>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</si>
  <si>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</si>
  <si>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</si>
  <si>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</si>
  <si>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</si>
  <si>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</si>
  <si>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</si>
  <si>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</si>
  <si>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</si>
  <si>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</si>
  <si>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</si>
  <si>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</si>
  <si>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</si>
  <si>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</si>
  <si>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</si>
  <si>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</si>
  <si>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</si>
  <si>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</si>
  <si>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</si>
  <si>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</si>
  <si>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</si>
  <si>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</si>
  <si>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</si>
  <si>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</si>
  <si>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</si>
  <si>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</si>
  <si>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</si>
  <si>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</si>
  <si>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</si>
  <si>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</si>
  <si>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</si>
  <si>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</si>
  <si>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</si>
  <si>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</si>
  <si>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</si>
  <si>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</si>
  <si>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</si>
  <si>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</si>
  <si>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</si>
  <si>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</si>
  <si>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</si>
  <si>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</si>
  <si>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</si>
  <si>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</si>
  <si>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</si>
  <si>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</si>
  <si>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</si>
  <si>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</si>
  <si>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</si>
  <si>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</si>
  <si>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</si>
  <si>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</si>
  <si>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</si>
  <si>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</si>
  <si>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</si>
  <si>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</si>
  <si>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</si>
  <si>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</si>
  <si>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</si>
  <si>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</si>
  <si>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</si>
  <si>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</si>
  <si>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</si>
  <si>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</si>
  <si>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</si>
  <si>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</si>
  <si>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</si>
  <si>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</si>
  <si>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</si>
  <si>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</si>
  <si>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</si>
  <si>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</si>
  <si>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</si>
  <si>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</si>
  <si>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</si>
  <si>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</si>
  <si>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</si>
  <si>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</si>
  <si>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</si>
  <si>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</si>
  <si>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</si>
  <si>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</si>
  <si>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</si>
  <si>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</si>
  <si>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</si>
  <si>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</si>
  <si>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</si>
  <si>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</si>
  <si>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</si>
  <si>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</si>
  <si>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</si>
  <si>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</si>
  <si>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</si>
  <si>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</si>
  <si>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</si>
  <si>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</si>
  <si>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</si>
  <si>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</si>
  <si>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</si>
  <si>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</si>
  <si>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</si>
  <si>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</si>
  <si>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</si>
  <si>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</si>
  <si>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</si>
  <si>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</si>
  <si>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</si>
  <si>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</si>
  <si>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</si>
  <si>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</si>
  <si>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</si>
  <si>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</si>
  <si>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</si>
  <si>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</si>
  <si>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</si>
  <si>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</si>
  <si>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</si>
  <si>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</si>
  <si>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</si>
  <si>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</si>
  <si>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</si>
  <si>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</si>
  <si>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</si>
  <si>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</si>
  <si>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</si>
  <si>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</si>
  <si>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</si>
  <si>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</si>
  <si>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</si>
  <si>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</si>
  <si>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</si>
  <si>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</si>
  <si>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</si>
  <si>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</si>
  <si>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</si>
  <si>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</si>
  <si>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</si>
  <si>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</si>
  <si>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</si>
  <si>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</si>
  <si>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</si>
  <si>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</si>
  <si>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</si>
  <si>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</si>
  <si>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</si>
  <si>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</si>
  <si>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</si>
  <si>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</si>
  <si>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</si>
  <si>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</si>
  <si>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</si>
  <si>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</si>
  <si>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</si>
  <si>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</si>
  <si>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</si>
  <si>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</si>
  <si>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</si>
  <si>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</si>
  <si>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</si>
  <si>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</si>
  <si>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</si>
  <si>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</si>
  <si>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</si>
  <si>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</si>
  <si>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</si>
  <si>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</si>
  <si>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</si>
  <si>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</si>
  <si>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</si>
  <si>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</si>
  <si>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</si>
  <si>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</si>
  <si>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</si>
  <si>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</si>
  <si>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</si>
  <si>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</si>
  <si>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</si>
  <si>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</si>
  <si>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</si>
  <si>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</si>
  <si>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</si>
  <si>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</si>
  <si>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</si>
  <si>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</si>
  <si>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</si>
  <si>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</si>
  <si>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</si>
  <si>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</si>
  <si>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</si>
  <si>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</si>
  <si>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</si>
  <si>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</si>
  <si>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</si>
  <si>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</si>
  <si>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</si>
  <si>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</si>
  <si>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</si>
  <si>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</si>
  <si>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</si>
  <si>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</si>
  <si>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</si>
  <si>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</si>
  <si>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</si>
  <si>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</si>
  <si>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</si>
  <si>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</si>
  <si>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</si>
  <si>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</si>
  <si>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</si>
  <si>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</si>
  <si>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</si>
  <si>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</si>
  <si>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</si>
  <si>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</si>
  <si>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</si>
  <si>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</si>
  <si>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</si>
  <si>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</si>
  <si>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</si>
  <si>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</si>
  <si>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</si>
  <si>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</si>
  <si>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</si>
  <si>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</si>
  <si>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</si>
  <si>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</si>
  <si>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</si>
  <si>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</si>
  <si>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</si>
  <si>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</si>
  <si>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</si>
  <si>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</si>
  <si>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</si>
  <si>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</si>
  <si>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</si>
  <si>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</si>
  <si>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</si>
  <si>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</si>
  <si>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</si>
  <si>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</si>
  <si>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</si>
  <si>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</si>
  <si>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</si>
  <si>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</si>
  <si>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</si>
  <si>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</si>
  <si>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</si>
  <si>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</si>
  <si>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</si>
  <si>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</si>
  <si>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</si>
  <si>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</si>
  <si>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</si>
  <si>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</si>
  <si>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</si>
  <si>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</si>
  <si>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</si>
  <si>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</si>
  <si>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</si>
  <si>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</si>
  <si>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</si>
  <si>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</si>
  <si>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</si>
  <si>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</si>
  <si>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</si>
  <si>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</si>
  <si>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</si>
  <si>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</si>
  <si>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</si>
  <si>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</si>
  <si>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</si>
  <si>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</si>
  <si>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</si>
  <si>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</si>
  <si>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</si>
  <si>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</si>
  <si>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</si>
  <si>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</si>
  <si>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</si>
  <si>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</si>
  <si>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</si>
  <si>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</si>
  <si>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</si>
  <si>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</si>
  <si>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</si>
  <si>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</si>
  <si>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</si>
  <si>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</si>
  <si>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</si>
  <si>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</si>
  <si>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</si>
  <si>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</si>
  <si>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</si>
  <si>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</si>
  <si>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</si>
  <si>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</si>
  <si>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</si>
  <si>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</si>
  <si>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</si>
  <si>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</si>
  <si>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</si>
  <si>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</si>
  <si>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</si>
  <si>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</si>
  <si>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</si>
  <si>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</si>
  <si>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</si>
  <si>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</si>
  <si>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</si>
  <si>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</si>
  <si>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</si>
  <si>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</si>
  <si>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</si>
  <si>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</si>
  <si>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</si>
  <si>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</si>
  <si>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</si>
  <si>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</si>
  <si>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</si>
  <si>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</si>
  <si>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</si>
  <si>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</si>
  <si>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</si>
  <si>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</si>
  <si>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</si>
  <si>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</si>
  <si>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</si>
  <si>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</si>
  <si>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</si>
  <si>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</si>
  <si>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</si>
  <si>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</si>
  <si>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</si>
  <si>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</si>
  <si>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</si>
  <si>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</si>
  <si>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</si>
  <si>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</si>
  <si>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</si>
  <si>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</si>
  <si>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</si>
  <si>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</si>
  <si>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</si>
  <si>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</si>
  <si>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</si>
  <si>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</si>
  <si>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</si>
  <si>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</si>
  <si>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</si>
  <si>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</si>
  <si>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</si>
  <si>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</si>
  <si>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</si>
  <si>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</si>
  <si>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</si>
  <si>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</si>
  <si>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</si>
  <si>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</si>
  <si>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</si>
  <si>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</si>
  <si>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</si>
  <si>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</si>
  <si>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</si>
  <si>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</si>
  <si>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</si>
  <si>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</si>
  <si>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</si>
  <si>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</si>
  <si>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</si>
  <si>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</si>
  <si>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</si>
  <si>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</si>
  <si>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</si>
  <si>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</si>
  <si>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</si>
  <si>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</si>
  <si>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</si>
  <si>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</si>
  <si>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</si>
  <si>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</si>
  <si>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</si>
  <si>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</si>
  <si>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</si>
  <si>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</si>
  <si>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</si>
  <si>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</si>
  <si>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</si>
  <si>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</si>
  <si>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</si>
  <si>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</si>
  <si>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</si>
  <si>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</si>
  <si>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</si>
  <si>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</si>
  <si>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</si>
  <si>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</si>
  <si>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</si>
  <si>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</si>
  <si>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</si>
  <si>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</si>
  <si>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</si>
  <si>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</si>
  <si>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</si>
  <si>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</si>
  <si>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</si>
  <si>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</si>
  <si>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</si>
  <si>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</si>
  <si>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</si>
  <si>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</si>
  <si>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</si>
  <si>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</si>
  <si>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</si>
  <si>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</si>
  <si>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</si>
  <si>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</si>
  <si>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</si>
  <si>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</si>
  <si>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</si>
  <si>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</si>
  <si>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</si>
  <si>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</si>
  <si>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</si>
  <si>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</si>
  <si>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</si>
  <si>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</si>
  <si>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</si>
  <si>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</si>
  <si>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</si>
  <si>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</si>
  <si>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</si>
  <si>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</si>
  <si>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</si>
  <si>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</si>
  <si>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</si>
  <si>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</si>
  <si>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</si>
  <si>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</si>
  <si>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</si>
  <si>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</si>
  <si>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</si>
  <si>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</si>
  <si>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</si>
  <si>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</si>
  <si>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</si>
  <si>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</si>
  <si>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</si>
  <si>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</si>
  <si>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</si>
  <si>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</si>
  <si>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</si>
  <si>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</si>
  <si>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</si>
  <si>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</si>
  <si>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</si>
  <si>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</si>
  <si>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</si>
  <si>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</si>
  <si>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</si>
  <si>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</si>
  <si>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</si>
  <si>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</si>
  <si>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</si>
  <si>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</si>
  <si>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</si>
  <si>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</si>
  <si>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</si>
  <si>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</si>
  <si>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</si>
  <si>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</si>
  <si>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</si>
  <si>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</si>
  <si>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</si>
  <si>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</si>
  <si>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</si>
  <si>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</si>
  <si>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</si>
  <si>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</si>
  <si>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</si>
  <si>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</si>
  <si>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</si>
  <si>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</si>
  <si>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</si>
  <si>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</si>
  <si>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</si>
  <si>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</si>
  <si>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</si>
  <si>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</si>
  <si>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</si>
  <si>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</si>
  <si>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</si>
  <si>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</si>
  <si>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</si>
  <si>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</si>
  <si>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</si>
  <si>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</si>
  <si>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</si>
  <si>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</si>
  <si>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</si>
  <si>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</si>
  <si>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</si>
  <si>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</si>
  <si>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</si>
  <si>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</si>
  <si>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</si>
  <si>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</si>
  <si>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</si>
  <si>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</si>
  <si>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</si>
  <si>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</si>
  <si>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</si>
  <si>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</si>
  <si>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</si>
  <si>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</si>
  <si>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</si>
  <si>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</si>
  <si>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</si>
  <si>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</si>
  <si>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</si>
  <si>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</si>
  <si>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</si>
  <si>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</si>
  <si>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</si>
  <si>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</si>
  <si>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</si>
  <si>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</si>
  <si>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</si>
  <si>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</si>
  <si>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</si>
  <si>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</si>
  <si>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</si>
  <si>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</si>
  <si>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</si>
  <si>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</si>
  <si>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</si>
  <si>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</si>
  <si>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</si>
  <si>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</si>
  <si>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</si>
  <si>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</si>
  <si>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</si>
  <si>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</si>
  <si>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</si>
  <si>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</si>
  <si>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</si>
  <si>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</si>
  <si>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</si>
  <si>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</si>
  <si>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</si>
  <si>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</si>
  <si>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</si>
  <si>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</si>
  <si>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</si>
  <si>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</si>
  <si>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</si>
  <si>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</si>
  <si>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</si>
  <si>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</si>
  <si>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</si>
  <si>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</si>
  <si>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</si>
  <si>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</si>
  <si>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</si>
  <si>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</si>
  <si>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</si>
  <si>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</si>
  <si>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</si>
  <si>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</si>
  <si>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</si>
  <si>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</si>
  <si>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</si>
  <si>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</si>
  <si>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</si>
  <si>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</si>
  <si>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</si>
  <si>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</si>
  <si>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</si>
  <si>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</si>
  <si>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</si>
  <si>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</si>
  <si>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</si>
  <si>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</si>
  <si>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</si>
  <si>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</si>
  <si>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</si>
  <si>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</si>
  <si>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</si>
  <si>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</si>
  <si>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</si>
  <si>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</si>
  <si>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</si>
  <si>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</si>
  <si>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</si>
  <si>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</si>
  <si>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</si>
  <si>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</si>
  <si>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</si>
  <si>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</si>
  <si>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</si>
  <si>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</si>
  <si>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</si>
  <si>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</si>
  <si>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</si>
  <si>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</si>
  <si>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</si>
  <si>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</si>
  <si>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</si>
  <si>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</si>
  <si>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</si>
  <si>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</si>
  <si>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</si>
  <si>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</si>
  <si>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</si>
  <si>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</si>
  <si>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</si>
  <si>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</si>
  <si>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</si>
  <si>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</si>
  <si>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</si>
  <si>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</si>
  <si>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</si>
  <si>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</si>
  <si>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</si>
  <si>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</si>
  <si>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</si>
  <si>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</si>
  <si>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</si>
  <si>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</si>
  <si>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</si>
  <si>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</si>
  <si>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</si>
  <si>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</si>
  <si>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</si>
  <si>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</si>
  <si>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</si>
  <si>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</si>
  <si>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</si>
  <si>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</si>
  <si>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</si>
  <si>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</si>
  <si>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</si>
  <si>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</si>
  <si>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</si>
  <si>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</si>
  <si>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</si>
  <si>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</si>
  <si>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</si>
  <si>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</si>
  <si>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</si>
  <si>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</si>
  <si>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</si>
  <si>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</si>
  <si>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</si>
  <si>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</si>
  <si>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</si>
  <si>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</si>
  <si>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</si>
  <si>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</si>
  <si>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</si>
  <si>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</si>
  <si>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</si>
  <si>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</si>
  <si>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</si>
  <si>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</si>
  <si>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</si>
  <si>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</si>
  <si>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</si>
  <si>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</si>
  <si>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</si>
  <si>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</si>
  <si>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</si>
  <si>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</si>
  <si>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</si>
  <si>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</si>
  <si>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</si>
  <si>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</si>
  <si>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</si>
  <si>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</si>
  <si>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</si>
  <si>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</si>
  <si>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</si>
  <si>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</si>
  <si>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</si>
  <si>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</si>
  <si>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</si>
  <si>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</si>
  <si>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</si>
  <si>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</si>
  <si>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</si>
  <si>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</si>
  <si>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</si>
  <si>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</si>
  <si>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</si>
  <si>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</si>
  <si>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</si>
  <si>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</si>
  <si>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</si>
  <si>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</si>
  <si>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</si>
  <si>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</si>
  <si>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</si>
  <si>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</si>
  <si>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</si>
  <si>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</si>
  <si>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</si>
  <si>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</si>
  <si>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</si>
  <si>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</si>
  <si>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</si>
  <si>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</si>
  <si>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</si>
  <si>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</si>
  <si>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</si>
  <si>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</si>
  <si>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</si>
  <si>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</si>
  <si>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</si>
  <si>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</si>
  <si>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</si>
  <si>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</si>
  <si>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</si>
  <si>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</si>
  <si>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</si>
  <si>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</si>
  <si>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</si>
  <si>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</si>
  <si>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</si>
  <si>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</si>
  <si>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</si>
  <si>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</si>
  <si>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</si>
  <si>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</si>
  <si>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</si>
  <si>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</si>
  <si>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</si>
  <si>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</si>
  <si>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</si>
  <si>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</si>
  <si>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</si>
  <si>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</si>
  <si>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</si>
  <si>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</si>
  <si>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</si>
  <si>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</si>
  <si>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</si>
  <si>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</si>
  <si>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</si>
  <si>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</si>
  <si>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</si>
  <si>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</si>
  <si>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</si>
  <si>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</si>
  <si>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</si>
  <si>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</si>
  <si>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</si>
  <si>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</si>
  <si>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</si>
  <si>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</si>
  <si>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</si>
  <si>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</si>
  <si>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</si>
  <si>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</si>
  <si>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</si>
  <si>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</si>
  <si>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</si>
  <si>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</si>
  <si>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</si>
  <si>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</si>
  <si>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</si>
  <si>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</si>
  <si>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</si>
  <si>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</si>
  <si>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</si>
  <si>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</si>
  <si>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</si>
  <si>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</si>
  <si>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</si>
  <si>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</si>
  <si>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</si>
  <si>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</si>
  <si>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</si>
  <si>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</si>
  <si>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</si>
  <si>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</si>
  <si>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</si>
  <si>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</si>
  <si>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</si>
  <si>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</si>
  <si>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</si>
  <si>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</si>
  <si>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</si>
  <si>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</si>
  <si>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</si>
  <si>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</si>
  <si>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</si>
  <si>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</si>
  <si>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</si>
  <si>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</si>
  <si>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</si>
  <si>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</si>
  <si>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</si>
  <si>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</si>
  <si>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</si>
  <si>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</si>
  <si>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</si>
  <si>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</si>
  <si>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</si>
  <si>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</si>
  <si>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</si>
  <si>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</si>
  <si>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</si>
  <si>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</si>
  <si>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</si>
  <si>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</si>
  <si>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</si>
  <si>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</si>
  <si>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</si>
  <si>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</si>
  <si>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</si>
  <si>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</si>
  <si>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</si>
  <si>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</si>
  <si>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</si>
  <si>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</si>
  <si>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</si>
  <si>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</si>
  <si>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</si>
  <si>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</si>
  <si>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</si>
  <si>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</si>
  <si>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</si>
  <si>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</si>
  <si>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</si>
  <si>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</si>
  <si>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</si>
  <si>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</si>
  <si>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</si>
  <si>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</si>
  <si>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</si>
  <si>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</si>
  <si>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</si>
  <si>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</si>
  <si>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</si>
  <si>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</si>
  <si>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</si>
  <si>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</si>
  <si>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</si>
  <si>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</si>
  <si>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</si>
  <si>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</si>
  <si>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</si>
  <si>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</si>
  <si>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</si>
  <si>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</si>
  <si>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</si>
  <si>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</si>
  <si>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</si>
  <si>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</si>
  <si>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</si>
  <si>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</si>
  <si>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</si>
  <si>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</si>
  <si>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</si>
  <si>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</si>
  <si>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</si>
  <si>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</si>
  <si>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</si>
  <si>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</si>
  <si>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</si>
  <si>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</si>
  <si>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</si>
  <si>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</si>
  <si>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</si>
  <si>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</si>
  <si>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</si>
  <si>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</si>
  <si>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</si>
  <si>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</si>
  <si>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</si>
  <si>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</si>
  <si>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</si>
  <si>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</si>
  <si>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</si>
  <si>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</si>
  <si>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</si>
  <si>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</si>
  <si>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</si>
  <si>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</si>
  <si>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</si>
  <si>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</si>
  <si>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</si>
  <si>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</si>
  <si>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</si>
  <si>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</si>
  <si>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</si>
  <si>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</si>
  <si>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</si>
  <si>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</si>
  <si>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</si>
  <si>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</si>
  <si>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</si>
  <si>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</si>
  <si>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</si>
  <si>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</si>
  <si>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</si>
  <si>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</si>
  <si>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</si>
  <si>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</si>
  <si>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</si>
  <si>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</si>
  <si>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</si>
  <si>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</si>
  <si>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</si>
  <si>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</si>
  <si>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</si>
  <si>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</si>
  <si>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</si>
  <si>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</si>
  <si>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</si>
  <si>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</si>
  <si>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</si>
  <si>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</si>
  <si>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</si>
  <si>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</si>
  <si>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</si>
  <si>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</si>
  <si>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</si>
  <si>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</si>
  <si>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</si>
  <si>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</si>
  <si>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</si>
  <si>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</si>
  <si>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</si>
  <si>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</si>
  <si>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</si>
  <si>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</si>
  <si>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</si>
  <si>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</si>
  <si>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</si>
  <si>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</si>
  <si>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</si>
  <si>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</si>
  <si>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</si>
  <si>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</si>
  <si>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</si>
  <si>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</si>
  <si>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</si>
  <si>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</si>
  <si>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</si>
  <si>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</si>
  <si>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</si>
  <si>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</si>
  <si>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</si>
  <si>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</si>
  <si>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</si>
  <si>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</si>
  <si>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</si>
  <si>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</si>
  <si>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</si>
  <si>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</si>
  <si>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</si>
  <si>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</si>
  <si>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</si>
  <si>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</si>
  <si>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</si>
  <si>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</si>
  <si>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</si>
  <si>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</si>
  <si>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</si>
  <si>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</si>
  <si>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</si>
  <si>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</si>
  <si>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</si>
  <si>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</si>
  <si>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</si>
  <si>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</si>
  <si>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</si>
  <si>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</si>
  <si>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</si>
  <si>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</si>
  <si>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</si>
  <si>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</si>
  <si>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</si>
  <si>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</si>
  <si>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</si>
  <si>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</si>
  <si>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</si>
  <si>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</si>
  <si>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</si>
  <si>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</si>
  <si>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</si>
  <si>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</si>
  <si>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</si>
  <si>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</si>
  <si>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</si>
  <si>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</si>
  <si>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</si>
  <si>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</si>
  <si>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</si>
  <si>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</si>
  <si>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</si>
  <si>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</si>
  <si>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</si>
  <si>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</si>
  <si>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</si>
  <si>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</si>
  <si>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</si>
  <si>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</si>
  <si>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</si>
  <si>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</si>
  <si>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</si>
  <si>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</si>
  <si>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</si>
  <si>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</si>
  <si>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</si>
  <si>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</si>
  <si>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</si>
  <si>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</si>
  <si>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</si>
  <si>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</si>
  <si>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</si>
  <si>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</si>
  <si>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</si>
  <si>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</si>
  <si>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</si>
  <si>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</si>
  <si>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</si>
  <si>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</si>
  <si>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</si>
  <si>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</si>
  <si>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</si>
  <si>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</si>
  <si>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</si>
  <si>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</si>
  <si>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</si>
  <si>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</si>
  <si>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</si>
  <si>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</si>
  <si>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</si>
  <si>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</si>
  <si>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</si>
  <si>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</si>
  <si>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</si>
  <si>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</si>
  <si>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</si>
  <si>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</si>
  <si>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</si>
  <si>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</si>
  <si>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</si>
  <si>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</si>
  <si>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</si>
  <si>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</si>
  <si>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</si>
  <si>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</si>
  <si>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</si>
  <si>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</si>
  <si>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</si>
  <si>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</si>
  <si>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</si>
  <si>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</si>
  <si>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</si>
  <si>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</si>
  <si>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</si>
  <si>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</si>
  <si>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</si>
  <si>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</si>
  <si>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</si>
  <si>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</si>
  <si>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</si>
  <si>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</si>
  <si>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</si>
  <si>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</si>
  <si>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</si>
  <si>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</si>
  <si>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</si>
  <si>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</si>
  <si>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</si>
  <si>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</si>
  <si>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</si>
  <si>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</si>
  <si>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</si>
  <si>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</si>
  <si>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</si>
  <si>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</si>
  <si>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</si>
  <si>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</si>
  <si>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</si>
  <si>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</si>
  <si>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</si>
  <si>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</si>
  <si>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</si>
  <si>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</si>
  <si>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</si>
  <si>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</si>
  <si>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</si>
  <si>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</si>
  <si>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</si>
  <si>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</si>
  <si>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</si>
  <si>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</si>
  <si>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</si>
  <si>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</si>
  <si>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</si>
  <si>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</si>
  <si>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</si>
  <si>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</si>
  <si>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</si>
  <si>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</si>
  <si>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</si>
  <si>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</si>
  <si>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</si>
  <si>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</si>
  <si>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</si>
  <si>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</si>
  <si>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</si>
  <si>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</si>
  <si>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</si>
  <si>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</si>
  <si>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</si>
  <si>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</si>
  <si>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</si>
  <si>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</si>
  <si>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</si>
  <si>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</si>
  <si>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</si>
  <si>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</si>
  <si>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</si>
  <si>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</si>
  <si>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</si>
  <si>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</si>
  <si>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</si>
  <si>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</si>
  <si>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</si>
  <si>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</si>
  <si>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</si>
  <si>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</si>
  <si>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</si>
  <si>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</si>
  <si>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</si>
  <si>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</si>
  <si>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</si>
  <si>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</si>
  <si>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</si>
  <si>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</si>
  <si>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</si>
  <si>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</si>
  <si>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</si>
  <si>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</si>
  <si>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</si>
  <si>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</si>
  <si>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</si>
  <si>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</si>
  <si>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</si>
  <si>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</si>
  <si>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</si>
  <si>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</si>
  <si>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</si>
  <si>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</si>
  <si>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</si>
  <si>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</si>
  <si>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</si>
  <si>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</si>
  <si>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</si>
  <si>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</si>
  <si>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</si>
  <si>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</si>
  <si>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</si>
  <si>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</si>
  <si>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</si>
  <si>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</si>
  <si>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</si>
  <si>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</si>
  <si>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</si>
  <si>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</si>
  <si>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</si>
  <si>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</si>
  <si>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</si>
  <si>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</si>
  <si>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</si>
  <si>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</si>
  <si>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</si>
  <si>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</si>
  <si>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</si>
  <si>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</si>
  <si>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</si>
  <si>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</si>
  <si>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</si>
  <si>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</si>
  <si>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</si>
  <si>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</si>
  <si>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</si>
  <si>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</si>
  <si>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</si>
  <si>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</si>
  <si>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</si>
  <si>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</si>
  <si>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</si>
  <si>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</si>
  <si>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</si>
  <si>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</si>
  <si>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</si>
  <si>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</si>
  <si>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</si>
  <si>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</si>
  <si>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</si>
  <si>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</si>
  <si>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</si>
  <si>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</si>
  <si>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</si>
  <si>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</si>
  <si>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</si>
  <si>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</si>
  <si>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</si>
  <si>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</si>
  <si>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</si>
  <si>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</si>
  <si>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</si>
  <si>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</si>
  <si>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</si>
  <si>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</si>
  <si>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</si>
  <si>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</si>
  <si>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</si>
  <si>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</si>
  <si>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</si>
  <si>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</si>
  <si>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</si>
  <si>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</si>
  <si>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</si>
  <si>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</si>
  <si>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</si>
  <si>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</si>
  <si>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</si>
  <si>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</si>
  <si>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</si>
  <si>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</si>
  <si>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</si>
  <si>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</si>
  <si>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</si>
  <si>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</si>
  <si>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</si>
  <si>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</si>
  <si>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</si>
  <si>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</si>
  <si>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</si>
  <si>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</si>
  <si>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</si>
  <si>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</si>
  <si>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</si>
  <si>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</si>
  <si>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</si>
  <si>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</si>
  <si>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</si>
  <si>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</si>
  <si>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</si>
  <si>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</si>
  <si>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</si>
  <si>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</si>
  <si>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</si>
  <si>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</si>
  <si>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</si>
  <si>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</si>
  <si>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</si>
  <si>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</si>
  <si>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</si>
  <si>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</si>
  <si>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</si>
  <si>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</si>
  <si>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</si>
  <si>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</si>
  <si>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</si>
  <si>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</si>
  <si>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</si>
  <si>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</si>
  <si>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</si>
  <si>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</si>
  <si>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</si>
  <si>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</si>
  <si>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</si>
  <si>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</si>
  <si>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</si>
  <si>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</si>
  <si>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</si>
  <si>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</si>
  <si>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</si>
  <si>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</si>
  <si>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</si>
  <si>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</si>
  <si>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</si>
  <si>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</si>
  <si>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</si>
  <si>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</si>
  <si>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</si>
  <si>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</si>
  <si>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</si>
  <si>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</si>
  <si>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</si>
  <si>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</si>
  <si>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</si>
  <si>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</si>
  <si>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</si>
  <si>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</si>
  <si>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</si>
  <si>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</si>
  <si>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</si>
  <si>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</si>
  <si>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</si>
  <si>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</si>
  <si>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</si>
  <si>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</si>
  <si>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</si>
  <si>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</si>
  <si>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</si>
  <si>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</si>
  <si>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</si>
  <si>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</si>
  <si>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</si>
  <si>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</si>
  <si>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</si>
  <si>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</si>
  <si>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</si>
  <si>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</si>
  <si>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</si>
  <si>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</si>
  <si>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</si>
  <si>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</si>
  <si>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</si>
  <si>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</si>
  <si>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</si>
  <si>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</si>
  <si>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</si>
  <si>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</si>
  <si>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</si>
  <si>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</si>
  <si>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</si>
  <si>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</si>
  <si>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</si>
  <si>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</si>
  <si>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</si>
  <si>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</si>
  <si>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</si>
  <si>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</si>
  <si>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</si>
  <si>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</si>
  <si>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</si>
  <si>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</si>
  <si>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</si>
  <si>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</si>
  <si>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</si>
  <si>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</si>
  <si>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</si>
  <si>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</si>
  <si>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</si>
  <si>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</si>
  <si>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</si>
  <si>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</si>
  <si>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</si>
  <si>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</si>
  <si>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</si>
  <si>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</si>
  <si>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</si>
  <si>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</si>
  <si>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</si>
  <si>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</si>
  <si>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</si>
  <si>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</si>
  <si>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</si>
  <si>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</si>
  <si>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</si>
  <si>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</si>
  <si>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</si>
  <si>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</si>
  <si>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</si>
  <si>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</si>
  <si>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</si>
  <si>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</si>
  <si>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</si>
  <si>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</si>
  <si>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</si>
  <si>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</si>
  <si>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</si>
  <si>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</si>
  <si>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</si>
  <si>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</si>
  <si>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</si>
  <si>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</si>
  <si>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</si>
  <si>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</si>
  <si>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</si>
  <si>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</si>
  <si>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</si>
  <si>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</si>
  <si>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</si>
  <si>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</si>
  <si>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</si>
  <si>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</si>
  <si>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</si>
  <si>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</si>
  <si>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</si>
  <si>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</si>
  <si>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</si>
  <si>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</si>
  <si>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</si>
  <si>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</si>
  <si>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</si>
  <si>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</si>
  <si>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</si>
  <si>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</si>
  <si>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</si>
  <si>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</si>
  <si>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</si>
  <si>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</si>
  <si>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</si>
  <si>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</si>
  <si>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</si>
  <si>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</si>
  <si>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</si>
  <si>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</si>
  <si>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</si>
  <si>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</si>
  <si>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</si>
  <si>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</si>
  <si>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</si>
  <si>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</si>
  <si>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</si>
  <si>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</si>
  <si>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</si>
  <si>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</si>
  <si>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</si>
  <si>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</si>
  <si>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</si>
  <si>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</si>
  <si>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</si>
  <si>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</si>
  <si>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</si>
  <si>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</si>
  <si>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</si>
  <si>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</si>
  <si>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</si>
  <si>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</si>
  <si>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</si>
  <si>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</si>
  <si>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</si>
  <si>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</si>
  <si>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</si>
  <si>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</si>
  <si>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</si>
  <si>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</si>
  <si>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</si>
  <si>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</si>
  <si>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</si>
  <si>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</si>
  <si>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</si>
  <si>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</si>
  <si>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</si>
  <si>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</si>
  <si>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</si>
  <si>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</si>
  <si>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</si>
  <si>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</si>
  <si>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</si>
  <si>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</si>
  <si>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</si>
  <si>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</si>
  <si>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</si>
  <si>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</si>
  <si>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</si>
  <si>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</si>
  <si>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</si>
  <si>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</si>
  <si>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</si>
  <si>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</si>
  <si>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</si>
  <si>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</si>
  <si>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</si>
  <si>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</si>
  <si>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</si>
  <si>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</si>
  <si>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</si>
  <si>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</si>
  <si>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</si>
  <si>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</si>
  <si>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</si>
  <si>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</si>
  <si>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</si>
  <si>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</si>
  <si>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</si>
  <si>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</si>
  <si>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</si>
  <si>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</si>
  <si>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</si>
  <si>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</si>
  <si>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</si>
  <si>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</si>
  <si>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</si>
  <si>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</si>
  <si>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</si>
  <si>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</si>
  <si>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</si>
  <si>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</si>
  <si>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</si>
  <si>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</si>
  <si>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</si>
  <si>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</si>
  <si>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</si>
  <si>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</si>
  <si>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</si>
  <si>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</si>
  <si>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</si>
  <si>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</si>
  <si>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</si>
  <si>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</si>
  <si>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</si>
  <si>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</si>
  <si>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</si>
  <si>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</si>
  <si>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</si>
  <si>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</si>
  <si>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</si>
  <si>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</si>
  <si>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</si>
  <si>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</si>
  <si>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</si>
  <si>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</si>
  <si>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</si>
  <si>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</si>
  <si>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</si>
  <si>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</si>
  <si>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</si>
  <si>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</si>
  <si>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</si>
  <si>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</si>
  <si>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</si>
  <si>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</si>
  <si>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</si>
  <si>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</si>
  <si>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</si>
  <si>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</si>
  <si>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</si>
  <si>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</si>
  <si>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</si>
  <si>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</si>
  <si>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</si>
  <si>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</si>
  <si>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</si>
  <si>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</si>
  <si>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</si>
  <si>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</si>
  <si>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</si>
  <si>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</si>
  <si>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</si>
  <si>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</si>
  <si>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</si>
  <si>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</si>
  <si>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</si>
  <si>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</si>
  <si>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</si>
  <si>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</si>
  <si>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</si>
  <si>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</si>
  <si>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</si>
  <si>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</si>
  <si>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</si>
  <si>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</si>
  <si>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</si>
  <si>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</si>
  <si>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</si>
  <si>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</si>
  <si>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</si>
  <si>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</si>
  <si>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</si>
  <si>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</si>
  <si>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</si>
  <si>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</si>
  <si>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</si>
  <si>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</si>
  <si>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</si>
  <si>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</si>
  <si>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</si>
  <si>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</si>
  <si>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</si>
  <si>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</si>
  <si>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</si>
  <si>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</si>
  <si>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</si>
  <si>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</si>
  <si>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</si>
  <si>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</si>
  <si>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</si>
  <si>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</si>
  <si>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</si>
  <si>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</si>
  <si>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</si>
  <si>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</si>
  <si>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</si>
  <si>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</si>
  <si>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</si>
  <si>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</si>
  <si>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</si>
  <si>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</si>
  <si>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</si>
  <si>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</si>
  <si>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</si>
  <si>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</si>
  <si>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</si>
  <si>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</si>
  <si>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</si>
  <si>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</si>
  <si>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</si>
  <si>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</si>
  <si>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</si>
  <si>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</si>
  <si>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</si>
  <si>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</si>
  <si>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</si>
  <si>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</si>
  <si>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</si>
  <si>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</si>
  <si>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</si>
  <si>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</si>
  <si>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</si>
  <si>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</si>
  <si>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</si>
  <si>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</si>
  <si>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</si>
  <si>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</si>
  <si>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</si>
  <si>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</si>
  <si>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</si>
  <si>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</si>
  <si>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</si>
  <si>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</si>
  <si>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</si>
  <si>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</si>
  <si>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</si>
  <si>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</si>
  <si>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</si>
  <si>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</si>
  <si>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</si>
  <si>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</si>
  <si>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</si>
  <si>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</si>
  <si>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</si>
  <si>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</si>
  <si>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</si>
  <si>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</si>
  <si>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</si>
  <si>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</si>
  <si>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</si>
  <si>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</si>
  <si>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</si>
  <si>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</si>
  <si>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</si>
  <si>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</si>
  <si>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</si>
  <si>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</si>
  <si>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</si>
  <si>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</si>
  <si>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</si>
  <si>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</si>
  <si>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</si>
  <si>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</si>
  <si>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</si>
  <si>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</si>
  <si>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</si>
  <si>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</si>
  <si>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</si>
  <si>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</si>
  <si>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</si>
  <si>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</si>
  <si>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</si>
  <si>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</si>
  <si>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</si>
  <si>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</si>
  <si>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</si>
  <si>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</si>
  <si>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</si>
  <si>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</si>
  <si>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</si>
  <si>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</si>
  <si>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</si>
  <si>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</si>
  <si>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</si>
  <si>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</si>
  <si>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</si>
  <si>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</si>
  <si>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</si>
  <si>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</si>
  <si>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</si>
  <si>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</si>
  <si>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</si>
  <si>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</si>
  <si>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</si>
  <si>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</si>
  <si>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</si>
  <si>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</si>
  <si>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</si>
  <si>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</si>
  <si>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</si>
  <si>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</si>
  <si>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</si>
  <si>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</si>
  <si>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</si>
  <si>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</si>
  <si>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</si>
  <si>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</si>
  <si>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</si>
  <si>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</si>
  <si>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</si>
  <si>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</si>
  <si>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</si>
  <si>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</si>
  <si>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</si>
  <si>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</si>
  <si>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</si>
  <si>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</si>
  <si>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</si>
  <si>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</si>
  <si>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</si>
  <si>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</si>
  <si>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</si>
  <si>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</si>
  <si>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</si>
  <si>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</si>
  <si>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</si>
  <si>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</si>
  <si>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</si>
  <si>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</si>
  <si>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</si>
  <si>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</si>
  <si>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</si>
  <si>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</si>
  <si>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</si>
  <si>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</si>
  <si>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</si>
  <si>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</si>
  <si>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</si>
  <si>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</si>
  <si>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</si>
  <si>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</si>
  <si>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</si>
  <si>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</si>
  <si>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</si>
  <si>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</si>
  <si>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</si>
  <si>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</si>
  <si>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</si>
  <si>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</si>
  <si>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</si>
  <si>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</si>
  <si>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</si>
  <si>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</si>
  <si>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</si>
  <si>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</si>
  <si>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</si>
  <si>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</si>
  <si>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</si>
  <si>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</si>
  <si>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</si>
  <si>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</si>
  <si>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</si>
  <si>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</si>
  <si>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</si>
  <si>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</si>
  <si>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</si>
  <si>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</si>
  <si>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</si>
  <si>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</si>
  <si>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</si>
  <si>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</si>
  <si>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</si>
  <si>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</si>
  <si>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</si>
  <si>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</si>
  <si>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</si>
  <si>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</si>
  <si>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</si>
  <si>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</si>
  <si>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</si>
  <si>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</si>
  <si>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</si>
  <si>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</si>
  <si>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</si>
  <si>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</si>
  <si>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</si>
  <si>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</si>
  <si>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</si>
  <si>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</si>
  <si>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</si>
  <si>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</si>
  <si>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</si>
  <si>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</si>
  <si>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</si>
  <si>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</si>
  <si>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</si>
  <si>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</si>
  <si>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</si>
  <si>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</si>
  <si>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</si>
  <si>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</si>
  <si>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</si>
  <si>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</si>
  <si>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</si>
  <si>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</si>
  <si>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</si>
  <si>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</si>
  <si>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</si>
  <si>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</si>
  <si>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</si>
  <si>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</si>
  <si>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</si>
  <si>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</si>
  <si>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</si>
  <si>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</si>
  <si>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</si>
  <si>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</si>
  <si>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</si>
  <si>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</si>
  <si>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</si>
  <si>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</si>
  <si>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</si>
  <si>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</si>
  <si>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</si>
  <si>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</si>
  <si>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</si>
  <si>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</si>
  <si>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</si>
  <si>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</si>
  <si>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</si>
  <si>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</si>
  <si>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</si>
  <si>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</si>
  <si>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</si>
  <si>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</si>
  <si>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</si>
  <si>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</si>
  <si>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</si>
  <si>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</si>
  <si>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</si>
  <si>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</si>
  <si>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</si>
  <si>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</si>
  <si>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</si>
  <si>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</si>
  <si>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</si>
  <si>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</si>
  <si>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</si>
  <si>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</si>
  <si>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</si>
  <si>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</si>
  <si>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</si>
  <si>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</si>
  <si>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</si>
  <si>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</si>
  <si>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</si>
  <si>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</si>
  <si>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</si>
  <si>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</si>
  <si>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</si>
  <si>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</si>
  <si>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</si>
  <si>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</si>
  <si>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</si>
  <si>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</si>
  <si>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</si>
  <si>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</si>
  <si>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</si>
  <si>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</si>
  <si>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</si>
  <si>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</si>
  <si>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</si>
  <si>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</si>
  <si>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</si>
  <si>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</si>
  <si>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</si>
  <si>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</si>
  <si>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</si>
  <si>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</si>
  <si>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</si>
  <si>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</si>
  <si>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</si>
  <si>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</si>
  <si>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</si>
  <si>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</si>
  <si>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</si>
  <si>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</si>
  <si>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</si>
  <si>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</si>
  <si>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</si>
  <si>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</si>
  <si>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</si>
  <si>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</si>
  <si>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</si>
  <si>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</si>
  <si>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</si>
  <si>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</si>
  <si>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</si>
  <si>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</si>
  <si>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</si>
  <si>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</si>
  <si>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</si>
  <si>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</si>
  <si>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</si>
  <si>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</si>
  <si>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</si>
  <si>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</si>
  <si>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</si>
  <si>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</si>
  <si>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</si>
  <si>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</si>
  <si>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</si>
  <si>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</si>
  <si>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</si>
  <si>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</si>
  <si>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</si>
  <si>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</si>
  <si>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</si>
  <si>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</si>
  <si>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</si>
  <si>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</si>
  <si>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</si>
  <si>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</si>
  <si>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</si>
  <si>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</si>
  <si>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</si>
  <si>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</si>
  <si>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</si>
  <si>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</si>
  <si>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</si>
  <si>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</si>
  <si>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</si>
  <si>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</si>
  <si>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</si>
  <si>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</si>
  <si>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</si>
  <si>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</si>
  <si>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</si>
  <si>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</si>
  <si>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</si>
  <si>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</si>
  <si>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</si>
  <si>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</si>
  <si>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</si>
  <si>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</si>
  <si>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</si>
  <si>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</si>
  <si>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</si>
  <si>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</si>
  <si>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</si>
  <si>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</si>
  <si>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</si>
  <si>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</si>
  <si>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</si>
  <si>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</si>
  <si>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</si>
  <si>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</si>
  <si>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</si>
  <si>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</si>
  <si>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</si>
  <si>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</si>
  <si>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</si>
  <si>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</si>
  <si>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</si>
  <si>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</si>
  <si>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</si>
  <si>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</si>
  <si>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</si>
  <si>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</si>
  <si>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</si>
  <si>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</si>
  <si>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</si>
  <si>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</si>
  <si>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</si>
  <si>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</si>
  <si>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</si>
  <si>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</si>
  <si>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</si>
  <si>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</si>
  <si>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</si>
  <si>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</si>
  <si>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</si>
  <si>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</si>
  <si>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</si>
  <si>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</si>
  <si>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</si>
  <si>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</si>
  <si>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</si>
  <si>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</si>
  <si>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</si>
  <si>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</si>
  <si>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</si>
  <si>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</si>
  <si>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</si>
  <si>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</si>
  <si>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</si>
  <si>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</si>
  <si>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</si>
  <si>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</si>
  <si>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</si>
  <si>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</si>
  <si>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</si>
  <si>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</si>
  <si>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</si>
  <si>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</si>
  <si>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</si>
  <si>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</si>
  <si>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</si>
  <si>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</si>
  <si>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</si>
  <si>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</si>
  <si>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</si>
  <si>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</si>
  <si>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</si>
  <si>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</si>
  <si>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</si>
  <si>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</si>
  <si>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</si>
  <si>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</si>
  <si>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</si>
  <si>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</si>
  <si>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</si>
  <si>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</si>
  <si>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</si>
  <si>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</si>
  <si>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</si>
  <si>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</si>
  <si>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</si>
  <si>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</si>
  <si>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</si>
  <si>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</si>
  <si>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</si>
  <si>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</si>
  <si>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</si>
  <si>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</si>
  <si>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</si>
  <si>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</si>
  <si>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</si>
  <si>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</si>
  <si>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</si>
  <si>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</si>
  <si>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</si>
  <si>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</si>
  <si>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</si>
  <si>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</si>
  <si>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</si>
  <si>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</si>
  <si>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</si>
  <si>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</si>
  <si>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</si>
  <si>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</si>
  <si>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</si>
  <si>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</si>
  <si>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</si>
  <si>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</si>
  <si>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</si>
  <si>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</si>
  <si>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</si>
  <si>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Tierra Blanca Guanajuato</t>
  </si>
  <si>
    <t xml:space="preserve">                                             -  </t>
  </si>
  <si>
    <t>Al 31 de diciembre de 2021 y al 30 de junio de 2022 (b)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</si>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</sst>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8" xfId="0" applyNumberFormat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 wrapText="1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3" fontId="15" fillId="0" borderId="13" xfId="5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3" fontId="15" fillId="0" borderId="13" xfId="5" applyFont="1" applyFill="1" applyBorder="1" applyProtection="1">
      <protection locked="0"/>
    </xf>
    <xf numFmtId="43" fontId="15" fillId="0" borderId="13" xfId="5" applyFont="1" applyFill="1" applyBorder="1" applyProtection="1">
      <protection locked="0"/>
    </xf>
    <xf numFmtId="43" fontId="15" fillId="0" borderId="12" xfId="5" applyFont="1" applyFill="1" applyBorder="1" applyAlignment="1" applyProtection="1">
      <alignment vertical="center"/>
      <protection locked="0"/>
    </xf>
    <xf numFmtId="43" fontId="15" fillId="0" borderId="13" xfId="5" applyFont="1" applyFill="1" applyBorder="1" applyAlignment="1" applyProtection="1">
      <alignment vertical="center"/>
      <protection locked="0"/>
    </xf>
    <xf numFmtId="4" fontId="0" fillId="0" borderId="12" xfId="0" applyNumberFormat="1" applyFont="1" applyFill="1" applyBorder="1" applyProtection="1">
      <protection locked="0"/>
    </xf>
    <xf numFmtId="43" fontId="15" fillId="0" borderId="13" xfId="5" applyFont="1" applyFill="1" applyBorder="1" applyProtection="1">
      <protection locked="0"/>
    </xf>
    <xf numFmtId="43" fontId="0" fillId="0" borderId="0" xfId="0" applyNumberFormat="1" applyProtection="1">
      <protection locked="0"/>
    </xf>
    <xf numFmtId="43" fontId="1" fillId="4" borderId="13" xfId="0" applyNumberFormat="1" applyFon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15" fillId="4" borderId="13" xfId="5" applyFon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0" fillId="4" borderId="13" xfId="0" applyNumberForma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0" fillId="0" borderId="13" xfId="5" applyFont="1" applyFill="1" applyBorder="1" applyAlignment="1" applyProtection="1">
      <alignment vertical="center"/>
      <protection locked="0"/>
    </xf>
    <xf numFmtId="43" fontId="15" fillId="0" borderId="13" xfId="5" applyFont="1" applyFill="1" applyBorder="1" applyAlignment="1" applyProtection="1">
      <alignment vertical="center"/>
      <protection locked="0"/>
    </xf>
    <xf numFmtId="43" fontId="0" fillId="0" borderId="8" xfId="5" applyFont="1" applyFill="1" applyBorder="1" applyAlignment="1" applyProtection="1">
      <alignment vertical="center"/>
      <protection locked="0"/>
    </xf>
    <xf numFmtId="43" fontId="15" fillId="0" borderId="8" xfId="5" applyFont="1" applyFill="1" applyBorder="1" applyAlignment="1" applyProtection="1">
      <alignment vertical="center"/>
      <protection locked="0"/>
    </xf>
    <xf numFmtId="43" fontId="0" fillId="0" borderId="8" xfId="5" applyFont="1" applyFill="1" applyBorder="1" applyAlignment="1" applyProtection="1">
      <alignment vertical="center"/>
      <protection locked="0"/>
    </xf>
    <xf numFmtId="43" fontId="15" fillId="0" borderId="8" xfId="5" applyFont="1" applyFill="1" applyBorder="1" applyAlignment="1" applyProtection="1">
      <alignment vertical="center"/>
      <protection locked="0"/>
    </xf>
    <xf numFmtId="43" fontId="0" fillId="0" borderId="8" xfId="5" applyFont="1" applyFill="1" applyBorder="1" applyAlignment="1" applyProtection="1">
      <alignment vertical="center"/>
      <protection locked="0"/>
    </xf>
    <xf numFmtId="43" fontId="15" fillId="0" borderId="8" xfId="5" applyFont="1" applyFill="1" applyBorder="1" applyAlignment="1" applyProtection="1">
      <alignment vertical="center"/>
      <protection locked="0"/>
    </xf>
    <xf numFmtId="43" fontId="0" fillId="0" borderId="8" xfId="5" applyFont="1" applyFill="1" applyBorder="1" applyAlignment="1" applyProtection="1">
      <alignment horizontal="right" vertical="center"/>
      <protection locked="0"/>
    </xf>
    <xf numFmtId="43" fontId="0" fillId="0" borderId="8" xfId="5" applyFont="1" applyFill="1" applyBorder="1" applyAlignment="1" applyProtection="1">
      <alignment horizontal="right" vertical="center"/>
      <protection locked="0"/>
    </xf>
    <xf numFmtId="43" fontId="0" fillId="0" borderId="8" xfId="5" applyFont="1" applyFill="1" applyBorder="1" applyAlignment="1" applyProtection="1">
      <alignment horizontal="right" vertical="center"/>
      <protection locked="0"/>
    </xf>
    <xf numFmtId="43" fontId="0" fillId="0" borderId="8" xfId="5" applyFont="1" applyFill="1" applyBorder="1" applyAlignment="1" applyProtection="1">
      <alignment horizontal="right" vertical="center"/>
      <protection locked="0"/>
    </xf>
    <xf numFmtId="43" fontId="15" fillId="0" borderId="13" xfId="6" applyFont="1" applyFill="1" applyBorder="1" applyAlignment="1" applyProtection="1">
      <alignment horizontal="right" vertical="center"/>
      <protection locked="0"/>
    </xf>
    <xf numFmtId="43" fontId="0" fillId="0" borderId="13" xfId="6" applyFont="1" applyFill="1" applyBorder="1" applyAlignment="1" applyProtection="1">
      <alignment horizontal="right" vertical="center"/>
      <protection locked="0"/>
    </xf>
    <xf numFmtId="43" fontId="15" fillId="0" borderId="13" xfId="6" applyFont="1" applyFill="1" applyBorder="1" applyProtection="1">
      <protection locked="0"/>
    </xf>
    <xf numFmtId="43" fontId="6" fillId="0" borderId="13" xfId="6" applyFont="1" applyFill="1" applyBorder="1" applyProtection="1">
      <protection locked="0"/>
    </xf>
    <xf numFmtId="43" fontId="15" fillId="0" borderId="13" xfId="6" applyFont="1" applyFill="1" applyBorder="1" applyAlignment="1" applyProtection="1">
      <alignment vertical="center"/>
      <protection locked="0"/>
    </xf>
    <xf numFmtId="43" fontId="15" fillId="0" borderId="12" xfId="6" applyFont="1" applyFill="1" applyBorder="1" applyAlignment="1" applyProtection="1">
      <alignment vertical="center"/>
      <protection locked="0"/>
    </xf>
    <xf numFmtId="43" fontId="0" fillId="0" borderId="13" xfId="6" applyFont="1" applyFill="1" applyBorder="1" applyAlignment="1" applyProtection="1">
      <alignment vertical="center"/>
      <protection locked="0"/>
    </xf>
    <xf numFmtId="43" fontId="15" fillId="4" borderId="13" xfId="6" applyFont="1" applyFill="1" applyBorder="1" applyAlignment="1" applyProtection="1">
      <alignment vertical="center"/>
      <protection locked="0"/>
    </xf>
    <xf numFmtId="43" fontId="0" fillId="4" borderId="13" xfId="6" applyFont="1" applyFill="1" applyBorder="1" applyAlignment="1" applyProtection="1">
      <alignment vertical="center"/>
      <protection locked="0"/>
    </xf>
    <xf numFmtId="43" fontId="15" fillId="0" borderId="8" xfId="6" applyFont="1" applyFill="1" applyBorder="1" applyAlignment="1" applyProtection="1">
      <alignment horizontal="right" vertical="center"/>
      <protection locked="0"/>
    </xf>
    <xf numFmtId="43" fontId="0" fillId="0" borderId="8" xfId="6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7">
    <cellStyle name="Millares" xfId="6" builtinId="3"/>
    <cellStyle name="Millares 2" xfId="1"/>
    <cellStyle name="Millares 2 2" xfId="5"/>
    <cellStyle name="Millares 3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206" t="s">
        <v>829</v>
      </c>
      <c r="B1" s="207"/>
      <c r="C1" s="207"/>
      <c r="D1" s="207"/>
      <c r="E1" s="208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209" t="s">
        <v>3302</v>
      </c>
      <c r="D3" s="209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1" workbookViewId="0">
      <selection activeCell="C74" sqref="C74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45">
      <c r="A1" s="222" t="s">
        <v>542</v>
      </c>
      <c r="B1" s="222"/>
      <c r="C1" s="222"/>
      <c r="D1" s="222"/>
      <c r="E1" s="110"/>
      <c r="F1" s="110"/>
      <c r="G1" s="110"/>
      <c r="H1" s="110"/>
      <c r="I1" s="110"/>
      <c r="J1" s="110"/>
      <c r="K1" s="110"/>
    </row>
    <row r="2" spans="1:11" ht="14.25" x14ac:dyDescent="0.45">
      <c r="A2" s="210" t="str">
        <f>ENTE_PUBLICO_A</f>
        <v>Municipio de Tierra Blanca Guanajuato, Gobierno del Estado de Guanajuato (a)</v>
      </c>
      <c r="B2" s="211"/>
      <c r="C2" s="211"/>
      <c r="D2" s="212"/>
    </row>
    <row r="3" spans="1:11" ht="14.25" x14ac:dyDescent="0.45">
      <c r="A3" s="213" t="s">
        <v>166</v>
      </c>
      <c r="B3" s="214"/>
      <c r="C3" s="214"/>
      <c r="D3" s="215"/>
    </row>
    <row r="4" spans="1:11" ht="14.25" x14ac:dyDescent="0.45">
      <c r="A4" s="216" t="str">
        <f>TRIMESTRE</f>
        <v>Del 1 de enero al 30 de junio de 2022 (b)</v>
      </c>
      <c r="B4" s="217"/>
      <c r="C4" s="217"/>
      <c r="D4" s="218"/>
    </row>
    <row r="5" spans="1:11" ht="14.25" x14ac:dyDescent="0.45">
      <c r="A5" s="219" t="s">
        <v>118</v>
      </c>
      <c r="B5" s="220"/>
      <c r="C5" s="220"/>
      <c r="D5" s="221"/>
    </row>
    <row r="6" spans="1:11" ht="14.25" x14ac:dyDescent="0.45"/>
    <row r="7" spans="1:11" ht="39" customHeight="1" x14ac:dyDescent="0.4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94839000</v>
      </c>
      <c r="C8" s="40">
        <f t="shared" ref="C8:D8" si="0">SUM(C9:C11)</f>
        <v>61188221.210000001</v>
      </c>
      <c r="D8" s="40">
        <f t="shared" si="0"/>
        <v>61188221.210000001</v>
      </c>
    </row>
    <row r="9" spans="1:11" x14ac:dyDescent="0.25">
      <c r="A9" s="53" t="s">
        <v>169</v>
      </c>
      <c r="B9" s="166">
        <v>55939000</v>
      </c>
      <c r="C9" s="197">
        <v>38879901.210000001</v>
      </c>
      <c r="D9" s="197">
        <v>38879901.210000001</v>
      </c>
    </row>
    <row r="10" spans="1:11" ht="14.25" customHeight="1" x14ac:dyDescent="0.25">
      <c r="A10" s="53" t="s">
        <v>170</v>
      </c>
      <c r="B10" s="166">
        <v>38900000</v>
      </c>
      <c r="C10" s="197">
        <v>22308320</v>
      </c>
      <c r="D10" s="197">
        <v>22308320</v>
      </c>
    </row>
    <row r="11" spans="1:11" ht="14.25" customHeight="1" x14ac:dyDescent="0.25">
      <c r="A11" s="53" t="s">
        <v>171</v>
      </c>
      <c r="B11" s="147">
        <v>0</v>
      </c>
      <c r="C11" s="148">
        <v>0</v>
      </c>
      <c r="D11" s="149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94839000</v>
      </c>
      <c r="C13" s="40">
        <f t="shared" ref="C13:D13" si="1">C14+C15</f>
        <v>33267399.309999999</v>
      </c>
      <c r="D13" s="40">
        <f t="shared" si="1"/>
        <v>33267399.309999999</v>
      </c>
    </row>
    <row r="14" spans="1:11" x14ac:dyDescent="0.25">
      <c r="A14" s="53" t="s">
        <v>172</v>
      </c>
      <c r="B14" s="167">
        <v>55939000</v>
      </c>
      <c r="C14" s="197">
        <v>25013472.969999999</v>
      </c>
      <c r="D14" s="197">
        <v>25013472.969999999</v>
      </c>
    </row>
    <row r="15" spans="1:11" x14ac:dyDescent="0.25">
      <c r="A15" s="53" t="s">
        <v>173</v>
      </c>
      <c r="B15" s="167">
        <v>38900000</v>
      </c>
      <c r="C15" s="197">
        <v>8253926.3399999999</v>
      </c>
      <c r="D15" s="197">
        <v>8253926.3399999999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1808977.3800000001</v>
      </c>
      <c r="D17" s="40">
        <f>D18+D19</f>
        <v>1808977.3800000001</v>
      </c>
    </row>
    <row r="18" spans="1:4" x14ac:dyDescent="0.25">
      <c r="A18" s="53" t="s">
        <v>175</v>
      </c>
      <c r="B18" s="117">
        <v>0</v>
      </c>
      <c r="C18" s="197">
        <v>1075936.8500000001</v>
      </c>
      <c r="D18" s="197">
        <v>1075936.8500000001</v>
      </c>
    </row>
    <row r="19" spans="1:4" x14ac:dyDescent="0.25">
      <c r="A19" s="53" t="s">
        <v>176</v>
      </c>
      <c r="B19" s="117">
        <v>0</v>
      </c>
      <c r="C19" s="197">
        <v>733040.53</v>
      </c>
      <c r="D19" s="198">
        <v>733040.53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29729799.280000001</v>
      </c>
      <c r="D21" s="40">
        <f t="shared" si="3"/>
        <v>29729799.280000001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4">C21-C11</f>
        <v>29729799.280000001</v>
      </c>
      <c r="D23" s="40">
        <f t="shared" si="4"/>
        <v>29729799.280000001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40">
        <f>B23-B17</f>
        <v>0</v>
      </c>
      <c r="C25" s="40">
        <f t="shared" ref="C25" si="5">C23-C17</f>
        <v>27920821.900000002</v>
      </c>
      <c r="D25" s="40">
        <f>D23-D17</f>
        <v>27920821.900000002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27920821.900000002</v>
      </c>
      <c r="D33" s="61">
        <f t="shared" ref="D33" si="7">D25+D29</f>
        <v>27920821.900000002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39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2" t="s">
        <v>198</v>
      </c>
      <c r="B48" s="168">
        <v>55939000</v>
      </c>
      <c r="C48" s="200">
        <v>38879901.210000001</v>
      </c>
      <c r="D48" s="200">
        <v>38879901.210000001</v>
      </c>
    </row>
    <row r="49" spans="1:4" x14ac:dyDescent="0.25">
      <c r="A49" s="123" t="s">
        <v>199</v>
      </c>
      <c r="B49" s="61">
        <f>B50-B51</f>
        <v>0</v>
      </c>
      <c r="C49" s="61">
        <f t="shared" ref="C49:D49" si="11">C50-C51</f>
        <v>0</v>
      </c>
      <c r="D49" s="61">
        <f t="shared" si="11"/>
        <v>0</v>
      </c>
    </row>
    <row r="50" spans="1:4" x14ac:dyDescent="0.25">
      <c r="A50" s="124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4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69">
        <v>55939000</v>
      </c>
      <c r="C53" s="199">
        <v>25013472.969999999</v>
      </c>
      <c r="D53" s="199">
        <v>25013472.969999999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1">
        <f>B18</f>
        <v>0</v>
      </c>
      <c r="C55" s="60">
        <f t="shared" ref="C55:D55" si="12">C18</f>
        <v>1075936.8500000001</v>
      </c>
      <c r="D55" s="60">
        <f t="shared" si="12"/>
        <v>1075936.8500000001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14942365.090000002</v>
      </c>
      <c r="D57" s="61">
        <f t="shared" ref="D57" si="13">D48+D49-D53+D55</f>
        <v>14942365.090000002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14942365.090000002</v>
      </c>
      <c r="D59" s="61">
        <f t="shared" si="14"/>
        <v>14942365.090000002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2" t="s">
        <v>170</v>
      </c>
      <c r="B63" s="170">
        <v>38900000</v>
      </c>
      <c r="C63" s="170">
        <v>22308320</v>
      </c>
      <c r="D63" s="170">
        <v>22308320</v>
      </c>
    </row>
    <row r="64" spans="1:4" ht="30" x14ac:dyDescent="0.25">
      <c r="A64" s="123" t="s">
        <v>202</v>
      </c>
      <c r="B64" s="40">
        <f>B65-B66</f>
        <v>0</v>
      </c>
      <c r="C64" s="40">
        <f t="shared" ref="C64:D64" si="15">C65-C66</f>
        <v>0</v>
      </c>
      <c r="D64" s="40">
        <f t="shared" si="15"/>
        <v>0</v>
      </c>
    </row>
    <row r="65" spans="1:4" x14ac:dyDescent="0.25">
      <c r="A65" s="124" t="s">
        <v>193</v>
      </c>
      <c r="B65" s="60">
        <v>0</v>
      </c>
      <c r="C65" s="60">
        <v>0</v>
      </c>
      <c r="D65" s="60">
        <v>0</v>
      </c>
    </row>
    <row r="66" spans="1:4" x14ac:dyDescent="0.25">
      <c r="A66" s="124" t="s">
        <v>196</v>
      </c>
      <c r="B66" s="60">
        <v>0</v>
      </c>
      <c r="C66" s="60">
        <v>0</v>
      </c>
      <c r="D66" s="60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171">
        <v>38900000</v>
      </c>
      <c r="C68" s="171">
        <v>8253926.3399999999</v>
      </c>
      <c r="D68" s="171">
        <v>8253926.3399999999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0">
        <f>B19</f>
        <v>0</v>
      </c>
      <c r="C70" s="23">
        <f t="shared" ref="C70:D70" si="16">C19</f>
        <v>733040.53</v>
      </c>
      <c r="D70" s="23">
        <f t="shared" si="16"/>
        <v>733040.53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7">C63+C64-C68+C70</f>
        <v>14787434.189999999</v>
      </c>
      <c r="D72" s="40">
        <f t="shared" si="17"/>
        <v>14787434.189999999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14787434.189999999</v>
      </c>
      <c r="D74" s="40">
        <f t="shared" ref="D74" si="18">D72-D64</f>
        <v>14787434.189999999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94839000</v>
      </c>
      <c r="Q2" s="18">
        <f>'Formato 4'!C8</f>
        <v>61188221.210000001</v>
      </c>
      <c r="R2" s="18">
        <f>'Formato 4'!D8</f>
        <v>61188221.210000001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55939000</v>
      </c>
      <c r="Q3" s="18">
        <f>'Formato 4'!C9</f>
        <v>38879901.210000001</v>
      </c>
      <c r="R3" s="18">
        <f>'Formato 4'!D9</f>
        <v>38879901.210000001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38900000</v>
      </c>
      <c r="Q4" s="18">
        <f>'Formato 4'!C10</f>
        <v>22308320</v>
      </c>
      <c r="R4" s="18">
        <f>'Formato 4'!D10</f>
        <v>22308320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94839000</v>
      </c>
      <c r="Q6" s="18">
        <f>'Formato 4'!C13</f>
        <v>33267399.309999999</v>
      </c>
      <c r="R6" s="18">
        <f>'Formato 4'!D13</f>
        <v>33267399.309999999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55939000</v>
      </c>
      <c r="Q7" s="18">
        <f>'Formato 4'!C14</f>
        <v>25013472.969999999</v>
      </c>
      <c r="R7" s="18">
        <f>'Formato 4'!D14</f>
        <v>25013472.969999999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38900000</v>
      </c>
      <c r="Q8" s="18">
        <f>'Formato 4'!C15</f>
        <v>8253926.3399999999</v>
      </c>
      <c r="R8" s="18">
        <f>'Formato 4'!D15</f>
        <v>8253926.3399999999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1808977.3800000001</v>
      </c>
      <c r="R9" s="18">
        <f>'Formato 4'!D17</f>
        <v>1808977.3800000001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1075936.8500000001</v>
      </c>
      <c r="R10" s="18">
        <f>'Formato 4'!D18</f>
        <v>1075936.8500000001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733040.53</v>
      </c>
      <c r="R11" s="18">
        <f>'Formato 4'!D19</f>
        <v>733040.53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29729799.280000001</v>
      </c>
      <c r="R12" s="18">
        <f>'Formato 4'!D21</f>
        <v>29729799.280000001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29729799.280000001</v>
      </c>
      <c r="R13" s="18">
        <f>'Formato 4'!D23</f>
        <v>29729799.280000001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27920821.900000002</v>
      </c>
      <c r="R14" s="18">
        <f>'Formato 4'!D25</f>
        <v>27920821.900000002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27920821.900000002</v>
      </c>
      <c r="R18">
        <f>'Formato 4'!D33</f>
        <v>27920821.900000002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55939000</v>
      </c>
      <c r="Q26">
        <f>'Formato 4'!C48</f>
        <v>38879901.210000001</v>
      </c>
      <c r="R26">
        <f>'Formato 4'!D48</f>
        <v>38879901.210000001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55939000</v>
      </c>
      <c r="Q30">
        <f>'Formato 4'!C53</f>
        <v>25013472.969999999</v>
      </c>
      <c r="R30">
        <f>'Formato 4'!D53</f>
        <v>25013472.969999999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1075936.8500000001</v>
      </c>
      <c r="R31">
        <f>'Formato 4'!D55</f>
        <v>1075936.8500000001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38900000</v>
      </c>
      <c r="Q32">
        <f>'Formato 4'!C63</f>
        <v>22308320</v>
      </c>
      <c r="R32">
        <f>'Formato 4'!D63</f>
        <v>22308320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38900000</v>
      </c>
      <c r="Q36">
        <f>'Formato 4'!C68</f>
        <v>8253926.3399999999</v>
      </c>
      <c r="R36">
        <f>'Formato 4'!D68</f>
        <v>8253926.3399999999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733040.53</v>
      </c>
      <c r="R37">
        <f>'Formato 4'!D70</f>
        <v>733040.53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14787434.189999999</v>
      </c>
      <c r="R38">
        <f>'Formato 4'!D72</f>
        <v>14787434.189999999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14787434.189999999</v>
      </c>
      <c r="R39">
        <f>'Formato 4'!D74</f>
        <v>14787434.189999999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activeCell="C20" sqref="C20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228" t="s">
        <v>206</v>
      </c>
      <c r="B1" s="228"/>
      <c r="C1" s="228"/>
      <c r="D1" s="228"/>
      <c r="E1" s="228"/>
      <c r="F1" s="228"/>
      <c r="G1" s="228"/>
    </row>
    <row r="2" spans="1:8" ht="14.25" x14ac:dyDescent="0.45">
      <c r="A2" s="210" t="str">
        <f>ENTE_PUBLICO_A</f>
        <v>Municipio de Tierra Blanca Guanajuato, Gobierno del Estado de Guanajuato (a)</v>
      </c>
      <c r="B2" s="211"/>
      <c r="C2" s="211"/>
      <c r="D2" s="211"/>
      <c r="E2" s="211"/>
      <c r="F2" s="211"/>
      <c r="G2" s="212"/>
    </row>
    <row r="3" spans="1:8" x14ac:dyDescent="0.25">
      <c r="A3" s="213" t="s">
        <v>207</v>
      </c>
      <c r="B3" s="214"/>
      <c r="C3" s="214"/>
      <c r="D3" s="214"/>
      <c r="E3" s="214"/>
      <c r="F3" s="214"/>
      <c r="G3" s="215"/>
    </row>
    <row r="4" spans="1:8" ht="14.25" x14ac:dyDescent="0.45">
      <c r="A4" s="216" t="str">
        <f>TRIMESTRE</f>
        <v>Del 1 de enero al 30 de junio de 2022 (b)</v>
      </c>
      <c r="B4" s="217"/>
      <c r="C4" s="217"/>
      <c r="D4" s="217"/>
      <c r="E4" s="217"/>
      <c r="F4" s="217"/>
      <c r="G4" s="218"/>
    </row>
    <row r="5" spans="1:8" ht="14.25" x14ac:dyDescent="0.45">
      <c r="A5" s="219" t="s">
        <v>118</v>
      </c>
      <c r="B5" s="220"/>
      <c r="C5" s="220"/>
      <c r="D5" s="220"/>
      <c r="E5" s="220"/>
      <c r="F5" s="220"/>
      <c r="G5" s="221"/>
    </row>
    <row r="6" spans="1:8" x14ac:dyDescent="0.25">
      <c r="A6" s="225" t="s">
        <v>214</v>
      </c>
      <c r="B6" s="227" t="s">
        <v>208</v>
      </c>
      <c r="C6" s="227"/>
      <c r="D6" s="227"/>
      <c r="E6" s="227"/>
      <c r="F6" s="227"/>
      <c r="G6" s="227" t="s">
        <v>209</v>
      </c>
    </row>
    <row r="7" spans="1:8" ht="30" x14ac:dyDescent="0.25">
      <c r="A7" s="226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227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customHeight="1" x14ac:dyDescent="0.25">
      <c r="A9" s="53" t="s">
        <v>216</v>
      </c>
      <c r="B9" s="199">
        <v>1141700</v>
      </c>
      <c r="C9" s="199">
        <v>-6500</v>
      </c>
      <c r="D9" s="201">
        <f>B9+C9</f>
        <v>1135200</v>
      </c>
      <c r="E9" s="199">
        <v>1068641.26</v>
      </c>
      <c r="F9" s="199">
        <v>1068641.26</v>
      </c>
      <c r="G9" s="201">
        <f>F9-B9</f>
        <v>-73058.739999999991</v>
      </c>
      <c r="H9" s="8"/>
    </row>
    <row r="10" spans="1:8" ht="14.25" customHeight="1" x14ac:dyDescent="0.25">
      <c r="A10" s="53" t="s">
        <v>217</v>
      </c>
      <c r="B10" s="199">
        <v>0</v>
      </c>
      <c r="C10" s="199">
        <v>0</v>
      </c>
      <c r="D10" s="201">
        <f t="shared" ref="D10:D15" si="0">B10+C10</f>
        <v>0</v>
      </c>
      <c r="E10" s="199">
        <v>0</v>
      </c>
      <c r="F10" s="199">
        <v>0</v>
      </c>
      <c r="G10" s="201">
        <f t="shared" ref="G10:G15" si="1">F10-B10</f>
        <v>0</v>
      </c>
    </row>
    <row r="11" spans="1:8" ht="14.25" customHeight="1" x14ac:dyDescent="0.25">
      <c r="A11" s="53" t="s">
        <v>218</v>
      </c>
      <c r="B11" s="199">
        <v>200</v>
      </c>
      <c r="C11" s="199">
        <v>-200</v>
      </c>
      <c r="D11" s="201">
        <f t="shared" si="0"/>
        <v>0</v>
      </c>
      <c r="E11" s="199">
        <v>0</v>
      </c>
      <c r="F11" s="199">
        <v>0</v>
      </c>
      <c r="G11" s="201">
        <f t="shared" si="1"/>
        <v>-200</v>
      </c>
    </row>
    <row r="12" spans="1:8" ht="14.25" customHeight="1" x14ac:dyDescent="0.25">
      <c r="A12" s="53" t="s">
        <v>219</v>
      </c>
      <c r="B12" s="199">
        <v>2207100</v>
      </c>
      <c r="C12" s="199">
        <v>-1058200</v>
      </c>
      <c r="D12" s="201">
        <f t="shared" si="0"/>
        <v>1148900</v>
      </c>
      <c r="E12" s="199">
        <v>1131075.58</v>
      </c>
      <c r="F12" s="199">
        <v>1131075.58</v>
      </c>
      <c r="G12" s="201">
        <f t="shared" si="1"/>
        <v>-1076024.42</v>
      </c>
    </row>
    <row r="13" spans="1:8" ht="14.25" customHeight="1" x14ac:dyDescent="0.25">
      <c r="A13" s="53" t="s">
        <v>220</v>
      </c>
      <c r="B13" s="199">
        <v>183600</v>
      </c>
      <c r="C13" s="199">
        <v>-159400</v>
      </c>
      <c r="D13" s="201">
        <f t="shared" si="0"/>
        <v>24200</v>
      </c>
      <c r="E13" s="199">
        <v>101890.77</v>
      </c>
      <c r="F13" s="199">
        <v>101890.77</v>
      </c>
      <c r="G13" s="201">
        <f t="shared" si="1"/>
        <v>-81709.23</v>
      </c>
    </row>
    <row r="14" spans="1:8" ht="14.25" customHeight="1" x14ac:dyDescent="0.25">
      <c r="A14" s="53" t="s">
        <v>221</v>
      </c>
      <c r="B14" s="199">
        <v>245400</v>
      </c>
      <c r="C14" s="199">
        <v>-120400</v>
      </c>
      <c r="D14" s="201">
        <f t="shared" si="0"/>
        <v>125000</v>
      </c>
      <c r="E14" s="199">
        <v>210862.67</v>
      </c>
      <c r="F14" s="199">
        <v>210862.67</v>
      </c>
      <c r="G14" s="201">
        <f t="shared" si="1"/>
        <v>-34537.329999999987</v>
      </c>
    </row>
    <row r="15" spans="1:8" ht="14.25" customHeight="1" x14ac:dyDescent="0.25">
      <c r="A15" s="53" t="s">
        <v>222</v>
      </c>
      <c r="B15" s="199">
        <v>0</v>
      </c>
      <c r="C15" s="199">
        <v>0</v>
      </c>
      <c r="D15" s="201">
        <f t="shared" si="0"/>
        <v>0</v>
      </c>
      <c r="E15" s="199">
        <v>0</v>
      </c>
      <c r="F15" s="199">
        <v>0</v>
      </c>
      <c r="G15" s="201">
        <f t="shared" si="1"/>
        <v>0</v>
      </c>
    </row>
    <row r="16" spans="1:8" x14ac:dyDescent="0.25">
      <c r="A16" s="10" t="s">
        <v>275</v>
      </c>
      <c r="B16" s="60">
        <f>SUM(B17:B27)</f>
        <v>51550000</v>
      </c>
      <c r="C16" s="60">
        <f t="shared" ref="C16:F16" si="2">SUM(C17:C27)</f>
        <v>2152152</v>
      </c>
      <c r="D16" s="60">
        <f t="shared" si="2"/>
        <v>53702152</v>
      </c>
      <c r="E16" s="60">
        <f t="shared" si="2"/>
        <v>34601152.090000004</v>
      </c>
      <c r="F16" s="60">
        <f t="shared" si="2"/>
        <v>34601152.090000004</v>
      </c>
      <c r="G16" s="60">
        <f>SUM(G17:G27)</f>
        <v>-16948847.91</v>
      </c>
    </row>
    <row r="17" spans="1:7" x14ac:dyDescent="0.25">
      <c r="A17" s="63" t="s">
        <v>223</v>
      </c>
      <c r="B17" s="199">
        <v>21500000</v>
      </c>
      <c r="C17" s="199">
        <v>1000000</v>
      </c>
      <c r="D17" s="201">
        <f t="shared" ref="D17:D27" si="3">B17+C17</f>
        <v>22500000</v>
      </c>
      <c r="E17" s="199">
        <v>15128967.01</v>
      </c>
      <c r="F17" s="199">
        <v>15128967.01</v>
      </c>
      <c r="G17" s="201">
        <f t="shared" ref="G17:G27" si="4">F17-B17</f>
        <v>-6371032.9900000002</v>
      </c>
    </row>
    <row r="18" spans="1:7" ht="14.25" customHeight="1" x14ac:dyDescent="0.25">
      <c r="A18" s="63" t="s">
        <v>224</v>
      </c>
      <c r="B18" s="199">
        <v>25960000</v>
      </c>
      <c r="C18" s="199">
        <v>1202449</v>
      </c>
      <c r="D18" s="201">
        <f t="shared" si="3"/>
        <v>27162449</v>
      </c>
      <c r="E18" s="199">
        <v>16900163.98</v>
      </c>
      <c r="F18" s="199">
        <v>16900163.98</v>
      </c>
      <c r="G18" s="201">
        <f t="shared" si="4"/>
        <v>-9059836.0199999996</v>
      </c>
    </row>
    <row r="19" spans="1:7" x14ac:dyDescent="0.25">
      <c r="A19" s="63" t="s">
        <v>225</v>
      </c>
      <c r="B19" s="199">
        <v>380000</v>
      </c>
      <c r="C19" s="199">
        <v>0</v>
      </c>
      <c r="D19" s="201">
        <f t="shared" si="3"/>
        <v>380000</v>
      </c>
      <c r="E19" s="199">
        <v>241483.08</v>
      </c>
      <c r="F19" s="199">
        <v>241483.08</v>
      </c>
      <c r="G19" s="201">
        <f t="shared" si="4"/>
        <v>-138516.92000000001</v>
      </c>
    </row>
    <row r="20" spans="1:7" x14ac:dyDescent="0.25">
      <c r="A20" s="63" t="s">
        <v>226</v>
      </c>
      <c r="B20" s="201"/>
      <c r="C20" s="201"/>
      <c r="D20" s="201">
        <f t="shared" si="3"/>
        <v>0</v>
      </c>
      <c r="E20" s="201"/>
      <c r="F20" s="201"/>
      <c r="G20" s="201">
        <f t="shared" si="4"/>
        <v>0</v>
      </c>
    </row>
    <row r="21" spans="1:7" x14ac:dyDescent="0.25">
      <c r="A21" s="63" t="s">
        <v>227</v>
      </c>
      <c r="B21" s="201"/>
      <c r="C21" s="201"/>
      <c r="D21" s="201">
        <f t="shared" si="3"/>
        <v>0</v>
      </c>
      <c r="E21" s="201"/>
      <c r="F21" s="201"/>
      <c r="G21" s="201">
        <f t="shared" si="4"/>
        <v>0</v>
      </c>
    </row>
    <row r="22" spans="1:7" x14ac:dyDescent="0.25">
      <c r="A22" s="63" t="s">
        <v>228</v>
      </c>
      <c r="B22" s="199">
        <v>1500000</v>
      </c>
      <c r="C22" s="199">
        <v>85148</v>
      </c>
      <c r="D22" s="201">
        <f t="shared" si="3"/>
        <v>1585148</v>
      </c>
      <c r="E22" s="199">
        <v>965406.6</v>
      </c>
      <c r="F22" s="199">
        <v>965406.6</v>
      </c>
      <c r="G22" s="201">
        <f t="shared" si="4"/>
        <v>-534593.4</v>
      </c>
    </row>
    <row r="23" spans="1:7" x14ac:dyDescent="0.25">
      <c r="A23" s="63" t="s">
        <v>229</v>
      </c>
      <c r="B23" s="201"/>
      <c r="C23" s="201"/>
      <c r="D23" s="201">
        <f t="shared" si="3"/>
        <v>0</v>
      </c>
      <c r="E23" s="201"/>
      <c r="F23" s="201"/>
      <c r="G23" s="201">
        <f t="shared" si="4"/>
        <v>0</v>
      </c>
    </row>
    <row r="24" spans="1:7" x14ac:dyDescent="0.25">
      <c r="A24" s="63" t="s">
        <v>230</v>
      </c>
      <c r="B24" s="201"/>
      <c r="C24" s="201"/>
      <c r="D24" s="201">
        <f t="shared" si="3"/>
        <v>0</v>
      </c>
      <c r="E24" s="201"/>
      <c r="F24" s="201"/>
      <c r="G24" s="201">
        <f t="shared" si="4"/>
        <v>0</v>
      </c>
    </row>
    <row r="25" spans="1:7" x14ac:dyDescent="0.25">
      <c r="A25" s="63" t="s">
        <v>231</v>
      </c>
      <c r="B25" s="199">
        <v>460000</v>
      </c>
      <c r="C25" s="199">
        <v>-135445</v>
      </c>
      <c r="D25" s="201">
        <f t="shared" si="3"/>
        <v>324555</v>
      </c>
      <c r="E25" s="199">
        <v>133883.42000000001</v>
      </c>
      <c r="F25" s="199">
        <v>133883.42000000001</v>
      </c>
      <c r="G25" s="201">
        <f t="shared" si="4"/>
        <v>-326116.57999999996</v>
      </c>
    </row>
    <row r="26" spans="1:7" ht="14.25" customHeight="1" x14ac:dyDescent="0.25">
      <c r="A26" s="63" t="s">
        <v>232</v>
      </c>
      <c r="B26" s="199">
        <v>1750000</v>
      </c>
      <c r="C26" s="199">
        <v>0</v>
      </c>
      <c r="D26" s="201">
        <f t="shared" si="3"/>
        <v>1750000</v>
      </c>
      <c r="E26" s="199">
        <v>1231248</v>
      </c>
      <c r="F26" s="199">
        <v>1231248</v>
      </c>
      <c r="G26" s="201">
        <f t="shared" si="4"/>
        <v>-518752</v>
      </c>
    </row>
    <row r="27" spans="1:7" x14ac:dyDescent="0.25">
      <c r="A27" s="63" t="s">
        <v>233</v>
      </c>
      <c r="B27" s="199">
        <v>0</v>
      </c>
      <c r="C27" s="199">
        <v>0</v>
      </c>
      <c r="D27" s="201">
        <f t="shared" si="3"/>
        <v>0</v>
      </c>
      <c r="E27" s="199">
        <v>0</v>
      </c>
      <c r="F27" s="199">
        <v>0</v>
      </c>
      <c r="G27" s="201">
        <f t="shared" si="4"/>
        <v>0</v>
      </c>
    </row>
    <row r="28" spans="1:7" x14ac:dyDescent="0.25">
      <c r="A28" s="53" t="s">
        <v>234</v>
      </c>
      <c r="B28" s="60">
        <f>SUM(B29:B33)</f>
        <v>611000</v>
      </c>
      <c r="C28" s="60">
        <f t="shared" ref="C28:G28" si="5">SUM(C29:C33)</f>
        <v>136639</v>
      </c>
      <c r="D28" s="60">
        <f t="shared" si="5"/>
        <v>747639</v>
      </c>
      <c r="E28" s="60">
        <f t="shared" si="5"/>
        <v>502853.14999999997</v>
      </c>
      <c r="F28" s="60">
        <f t="shared" si="5"/>
        <v>502853.14999999997</v>
      </c>
      <c r="G28" s="60">
        <f t="shared" si="5"/>
        <v>-108146.85000000003</v>
      </c>
    </row>
    <row r="29" spans="1:7" x14ac:dyDescent="0.25">
      <c r="A29" s="63" t="s">
        <v>235</v>
      </c>
      <c r="B29" s="151">
        <v>5000</v>
      </c>
      <c r="C29" s="151">
        <v>-5000</v>
      </c>
      <c r="D29" s="150">
        <v>0</v>
      </c>
      <c r="E29" s="151">
        <v>600.91</v>
      </c>
      <c r="F29" s="151">
        <v>600.91</v>
      </c>
      <c r="G29" s="60">
        <v>-4399.09</v>
      </c>
    </row>
    <row r="30" spans="1:7" x14ac:dyDescent="0.25">
      <c r="A30" s="63" t="s">
        <v>236</v>
      </c>
      <c r="B30" s="151">
        <v>50000</v>
      </c>
      <c r="C30" s="151">
        <v>20599</v>
      </c>
      <c r="D30" s="150">
        <v>70599</v>
      </c>
      <c r="E30" s="151">
        <v>35299.620000000003</v>
      </c>
      <c r="F30" s="151">
        <v>35299.620000000003</v>
      </c>
      <c r="G30" s="60">
        <v>-14700.379999999997</v>
      </c>
    </row>
    <row r="31" spans="1:7" x14ac:dyDescent="0.25">
      <c r="A31" s="63" t="s">
        <v>237</v>
      </c>
      <c r="B31" s="151">
        <v>230000</v>
      </c>
      <c r="C31" s="151">
        <v>90327</v>
      </c>
      <c r="D31" s="150">
        <v>320327</v>
      </c>
      <c r="E31" s="151">
        <v>189626.96</v>
      </c>
      <c r="F31" s="151">
        <v>189626.96</v>
      </c>
      <c r="G31" s="60">
        <v>-40373.040000000008</v>
      </c>
    </row>
    <row r="32" spans="1:7" x14ac:dyDescent="0.25">
      <c r="A32" s="63" t="s">
        <v>238</v>
      </c>
      <c r="B32" s="151">
        <v>1000</v>
      </c>
      <c r="C32" s="151">
        <v>-1000</v>
      </c>
      <c r="D32" s="150">
        <v>0</v>
      </c>
      <c r="E32" s="151">
        <v>0</v>
      </c>
      <c r="F32" s="151">
        <v>0</v>
      </c>
      <c r="G32" s="60">
        <v>-1000</v>
      </c>
    </row>
    <row r="33" spans="1:8" x14ac:dyDescent="0.25">
      <c r="A33" s="63" t="s">
        <v>239</v>
      </c>
      <c r="B33" s="151">
        <v>325000</v>
      </c>
      <c r="C33" s="151">
        <v>31713</v>
      </c>
      <c r="D33" s="150">
        <v>356713</v>
      </c>
      <c r="E33" s="151">
        <v>277325.65999999997</v>
      </c>
      <c r="F33" s="151">
        <v>277325.65999999997</v>
      </c>
      <c r="G33" s="60">
        <v>-47674.340000000026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8" x14ac:dyDescent="0.25">
      <c r="A35" s="53" t="s">
        <v>241</v>
      </c>
      <c r="B35" s="201">
        <f>B36</f>
        <v>0</v>
      </c>
      <c r="C35" s="201">
        <f>C36</f>
        <v>18336455.309999999</v>
      </c>
      <c r="D35" s="201">
        <f>B35+C35</f>
        <v>18336455.309999999</v>
      </c>
      <c r="E35" s="201">
        <f>E36</f>
        <v>872125.19</v>
      </c>
      <c r="F35" s="201">
        <f>F36</f>
        <v>872125.19</v>
      </c>
      <c r="G35" s="201">
        <f t="shared" ref="G35:G39" si="6">F35-B35</f>
        <v>872125.19</v>
      </c>
    </row>
    <row r="36" spans="1:8" x14ac:dyDescent="0.25">
      <c r="A36" s="63" t="s">
        <v>242</v>
      </c>
      <c r="B36" s="199">
        <v>0</v>
      </c>
      <c r="C36" s="199">
        <v>18336455.309999999</v>
      </c>
      <c r="D36" s="201">
        <f>B36+C36</f>
        <v>18336455.309999999</v>
      </c>
      <c r="E36" s="199">
        <v>872125.19</v>
      </c>
      <c r="F36" s="199">
        <v>872125.19</v>
      </c>
      <c r="G36" s="201">
        <f t="shared" si="6"/>
        <v>872125.19</v>
      </c>
    </row>
    <row r="37" spans="1:8" x14ac:dyDescent="0.25">
      <c r="A37" s="53" t="s">
        <v>243</v>
      </c>
      <c r="B37" s="201">
        <f>B38+B39</f>
        <v>0</v>
      </c>
      <c r="C37" s="201">
        <f t="shared" ref="C37:F37" si="7">C38+C39</f>
        <v>0</v>
      </c>
      <c r="D37" s="201">
        <f t="shared" si="7"/>
        <v>0</v>
      </c>
      <c r="E37" s="201">
        <f t="shared" si="7"/>
        <v>0</v>
      </c>
      <c r="F37" s="201">
        <f t="shared" si="7"/>
        <v>0</v>
      </c>
      <c r="G37" s="201">
        <f t="shared" si="6"/>
        <v>0</v>
      </c>
    </row>
    <row r="38" spans="1:8" x14ac:dyDescent="0.25">
      <c r="A38" s="63" t="s">
        <v>244</v>
      </c>
      <c r="B38" s="201"/>
      <c r="C38" s="201"/>
      <c r="D38" s="201">
        <f>B38+C38</f>
        <v>0</v>
      </c>
      <c r="E38" s="201"/>
      <c r="F38" s="201"/>
      <c r="G38" s="201">
        <f t="shared" si="6"/>
        <v>0</v>
      </c>
    </row>
    <row r="39" spans="1:8" x14ac:dyDescent="0.25">
      <c r="A39" s="63" t="s">
        <v>245</v>
      </c>
      <c r="B39" s="201"/>
      <c r="C39" s="201"/>
      <c r="D39" s="201">
        <f>B39+C39</f>
        <v>0</v>
      </c>
      <c r="E39" s="201"/>
      <c r="F39" s="201"/>
      <c r="G39" s="201">
        <f t="shared" si="6"/>
        <v>0</v>
      </c>
    </row>
    <row r="40" spans="1:8" x14ac:dyDescent="0.25">
      <c r="A40" s="54"/>
      <c r="B40" s="201"/>
      <c r="C40" s="201"/>
      <c r="D40" s="201"/>
      <c r="E40" s="201"/>
      <c r="F40" s="201"/>
      <c r="G40" s="201"/>
    </row>
    <row r="41" spans="1:8" x14ac:dyDescent="0.25">
      <c r="A41" s="55" t="s">
        <v>276</v>
      </c>
      <c r="B41" s="61">
        <f>SUM(B9,B10,B11,B12,B13,B14,B15,B16,B28,B34,B35,B37)</f>
        <v>55939000</v>
      </c>
      <c r="C41" s="61">
        <f t="shared" ref="C41:E41" si="8">SUM(C9,C10,C11,C12,C13,C14,C15,C16,C28,C34,C35,C37)</f>
        <v>19280546.309999999</v>
      </c>
      <c r="D41" s="61">
        <f t="shared" si="8"/>
        <v>75219546.310000002</v>
      </c>
      <c r="E41" s="61">
        <f t="shared" si="8"/>
        <v>38488600.710000001</v>
      </c>
      <c r="F41" s="61">
        <f>SUM(F9,F10,F11,F12,F13,F14,F15,F16,F28,F34,F35,F37)</f>
        <v>38488600.710000001</v>
      </c>
      <c r="G41" s="61">
        <f>SUM(G9,G10,G11,G12,G13,G14,G15,G16,G28,G34,G35,G37)</f>
        <v>-17450399.289999999</v>
      </c>
    </row>
    <row r="42" spans="1:8" x14ac:dyDescent="0.25">
      <c r="A42" s="55" t="s">
        <v>246</v>
      </c>
      <c r="B42" s="125"/>
      <c r="C42" s="125"/>
      <c r="D42" s="125"/>
      <c r="E42" s="125"/>
      <c r="F42" s="125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38900000</v>
      </c>
      <c r="C45" s="60">
        <f t="shared" ref="C45:G45" si="9">SUM(C46:C53)</f>
        <v>435692</v>
      </c>
      <c r="D45" s="60">
        <f t="shared" si="9"/>
        <v>39335692</v>
      </c>
      <c r="E45" s="60">
        <f t="shared" si="9"/>
        <v>22108320</v>
      </c>
      <c r="F45" s="60">
        <f t="shared" si="9"/>
        <v>22108320</v>
      </c>
      <c r="G45" s="60">
        <f t="shared" si="9"/>
        <v>-16791680</v>
      </c>
    </row>
    <row r="46" spans="1:8" x14ac:dyDescent="0.25">
      <c r="A46" s="68" t="s">
        <v>249</v>
      </c>
      <c r="B46" s="201"/>
      <c r="C46" s="201"/>
      <c r="D46" s="201">
        <f>B46+C46</f>
        <v>0</v>
      </c>
      <c r="E46" s="201"/>
      <c r="F46" s="201"/>
      <c r="G46" s="201">
        <f>F46-B46</f>
        <v>0</v>
      </c>
    </row>
    <row r="47" spans="1:8" x14ac:dyDescent="0.25">
      <c r="A47" s="68" t="s">
        <v>250</v>
      </c>
      <c r="B47" s="201"/>
      <c r="C47" s="201"/>
      <c r="D47" s="201">
        <f t="shared" ref="D47:D53" si="10">B47+C47</f>
        <v>0</v>
      </c>
      <c r="E47" s="201"/>
      <c r="F47" s="201"/>
      <c r="G47" s="201">
        <f t="shared" ref="G47:G48" si="11">F47-B47</f>
        <v>0</v>
      </c>
    </row>
    <row r="48" spans="1:8" x14ac:dyDescent="0.25">
      <c r="A48" s="68" t="s">
        <v>251</v>
      </c>
      <c r="B48" s="199">
        <v>25600000</v>
      </c>
      <c r="C48" s="199">
        <v>-1195197</v>
      </c>
      <c r="D48" s="201">
        <f t="shared" si="10"/>
        <v>24404803</v>
      </c>
      <c r="E48" s="199">
        <v>14642880</v>
      </c>
      <c r="F48" s="199">
        <v>14642880</v>
      </c>
      <c r="G48" s="201">
        <f t="shared" si="11"/>
        <v>-10957120</v>
      </c>
    </row>
    <row r="49" spans="1:7" ht="30" x14ac:dyDescent="0.25">
      <c r="A49" s="68" t="s">
        <v>252</v>
      </c>
      <c r="B49" s="199">
        <v>13300000</v>
      </c>
      <c r="C49" s="199">
        <v>1630889</v>
      </c>
      <c r="D49" s="201">
        <f t="shared" si="10"/>
        <v>14930889</v>
      </c>
      <c r="E49" s="199">
        <v>7465440</v>
      </c>
      <c r="F49" s="199">
        <v>7465440</v>
      </c>
      <c r="G49" s="201">
        <f>F49-B49</f>
        <v>-5834560</v>
      </c>
    </row>
    <row r="50" spans="1:7" x14ac:dyDescent="0.25">
      <c r="A50" s="68" t="s">
        <v>253</v>
      </c>
      <c r="B50" s="201"/>
      <c r="C50" s="201"/>
      <c r="D50" s="201">
        <f t="shared" si="10"/>
        <v>0</v>
      </c>
      <c r="E50" s="201"/>
      <c r="F50" s="201"/>
      <c r="G50" s="201">
        <f t="shared" ref="G50:G53" si="12">F50-B50</f>
        <v>0</v>
      </c>
    </row>
    <row r="51" spans="1:7" x14ac:dyDescent="0.25">
      <c r="A51" s="68" t="s">
        <v>254</v>
      </c>
      <c r="B51" s="201"/>
      <c r="C51" s="201"/>
      <c r="D51" s="201">
        <f t="shared" si="10"/>
        <v>0</v>
      </c>
      <c r="E51" s="201"/>
      <c r="F51" s="201"/>
      <c r="G51" s="201">
        <f t="shared" si="12"/>
        <v>0</v>
      </c>
    </row>
    <row r="52" spans="1:7" x14ac:dyDescent="0.25">
      <c r="A52" s="48" t="s">
        <v>255</v>
      </c>
      <c r="B52" s="201"/>
      <c r="C52" s="201"/>
      <c r="D52" s="201">
        <f t="shared" si="10"/>
        <v>0</v>
      </c>
      <c r="E52" s="201"/>
      <c r="F52" s="201"/>
      <c r="G52" s="201">
        <f t="shared" si="12"/>
        <v>0</v>
      </c>
    </row>
    <row r="53" spans="1:7" x14ac:dyDescent="0.25">
      <c r="A53" s="63" t="s">
        <v>256</v>
      </c>
      <c r="B53" s="201"/>
      <c r="C53" s="201"/>
      <c r="D53" s="201">
        <f t="shared" si="10"/>
        <v>0</v>
      </c>
      <c r="E53" s="201"/>
      <c r="F53" s="201"/>
      <c r="G53" s="201">
        <f t="shared" si="12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3">SUM(C55:C58)</f>
        <v>200000</v>
      </c>
      <c r="D54" s="60">
        <f t="shared" si="13"/>
        <v>200000</v>
      </c>
      <c r="E54" s="60">
        <f t="shared" si="13"/>
        <v>200000</v>
      </c>
      <c r="F54" s="60">
        <f t="shared" si="13"/>
        <v>200000</v>
      </c>
      <c r="G54" s="60">
        <f t="shared" si="13"/>
        <v>200000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8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4">F56-B56</f>
        <v>0</v>
      </c>
    </row>
    <row r="57" spans="1:7" x14ac:dyDescent="0.25">
      <c r="A57" s="68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4"/>
        <v>0</v>
      </c>
    </row>
    <row r="58" spans="1:7" x14ac:dyDescent="0.25">
      <c r="A58" s="48" t="s">
        <v>261</v>
      </c>
      <c r="B58" s="199">
        <v>0</v>
      </c>
      <c r="C58" s="199">
        <v>200000</v>
      </c>
      <c r="D58" s="201">
        <f t="shared" ref="D58" si="15">B58+C58</f>
        <v>200000</v>
      </c>
      <c r="E58" s="199">
        <v>200000</v>
      </c>
      <c r="F58" s="199">
        <v>200000</v>
      </c>
      <c r="G58" s="201">
        <f t="shared" si="14"/>
        <v>200000</v>
      </c>
    </row>
    <row r="59" spans="1:7" x14ac:dyDescent="0.25">
      <c r="A59" s="53" t="s">
        <v>262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f t="shared" ref="G59" si="16">SUM(G60:G61)</f>
        <v>0</v>
      </c>
    </row>
    <row r="60" spans="1:7" x14ac:dyDescent="0.25">
      <c r="A60" s="68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8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38900000</v>
      </c>
      <c r="C65" s="61">
        <f t="shared" ref="C65:G65" si="17">C45+C54+C59+C62+C63</f>
        <v>635692</v>
      </c>
      <c r="D65" s="61">
        <f t="shared" si="17"/>
        <v>39535692</v>
      </c>
      <c r="E65" s="61">
        <f t="shared" si="17"/>
        <v>22308320</v>
      </c>
      <c r="F65" s="61">
        <f t="shared" si="17"/>
        <v>22308320</v>
      </c>
      <c r="G65" s="61">
        <f t="shared" si="17"/>
        <v>-16591680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8">C68</f>
        <v>0</v>
      </c>
      <c r="D67" s="61">
        <f t="shared" si="18"/>
        <v>0</v>
      </c>
      <c r="E67" s="61">
        <f t="shared" si="18"/>
        <v>0</v>
      </c>
      <c r="F67" s="61">
        <f t="shared" si="18"/>
        <v>0</v>
      </c>
      <c r="G67" s="61">
        <f t="shared" si="18"/>
        <v>0</v>
      </c>
    </row>
    <row r="68" spans="1:7" x14ac:dyDescent="0.25">
      <c r="A68" s="53" t="s">
        <v>269</v>
      </c>
      <c r="B68" s="199">
        <v>0</v>
      </c>
      <c r="C68" s="199">
        <v>0</v>
      </c>
      <c r="D68" s="201">
        <f>B68+C68</f>
        <v>0</v>
      </c>
      <c r="E68" s="199">
        <v>0</v>
      </c>
      <c r="F68" s="199">
        <v>0</v>
      </c>
      <c r="G68" s="201">
        <f t="shared" ref="G68" si="19"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94839000</v>
      </c>
      <c r="C70" s="61">
        <f t="shared" ref="C70:G70" si="20">C41+C65+C67</f>
        <v>19916238.309999999</v>
      </c>
      <c r="D70" s="61">
        <f t="shared" si="20"/>
        <v>114755238.31</v>
      </c>
      <c r="E70" s="61">
        <f t="shared" si="20"/>
        <v>60796920.710000001</v>
      </c>
      <c r="F70" s="61">
        <f t="shared" si="20"/>
        <v>60796920.710000001</v>
      </c>
      <c r="G70" s="61">
        <f t="shared" si="20"/>
        <v>-34042079.289999999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6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</row>
    <row r="74" spans="1:7" ht="30" x14ac:dyDescent="0.25">
      <c r="A74" s="126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21">C73+C74</f>
        <v>0</v>
      </c>
      <c r="D75" s="61">
        <f t="shared" si="21"/>
        <v>0</v>
      </c>
      <c r="E75" s="61">
        <f t="shared" si="21"/>
        <v>0</v>
      </c>
      <c r="F75" s="61">
        <f t="shared" si="21"/>
        <v>0</v>
      </c>
      <c r="G75" s="61">
        <f t="shared" si="2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1141700</v>
      </c>
      <c r="Q3" s="18">
        <f>'Formato 5'!C9</f>
        <v>-6500</v>
      </c>
      <c r="R3" s="18">
        <f>'Formato 5'!D9</f>
        <v>1135200</v>
      </c>
      <c r="S3" s="18">
        <f>'Formato 5'!E9</f>
        <v>1068641.26</v>
      </c>
      <c r="T3" s="18">
        <f>'Formato 5'!F9</f>
        <v>1068641.26</v>
      </c>
      <c r="U3" s="18">
        <f>'Formato 5'!G9</f>
        <v>-73058.739999999991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200</v>
      </c>
      <c r="Q5" s="18">
        <f>'Formato 5'!C11</f>
        <v>-200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-200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2207100</v>
      </c>
      <c r="Q6" s="18">
        <f>'Formato 5'!C12</f>
        <v>-1058200</v>
      </c>
      <c r="R6" s="18">
        <f>'Formato 5'!D12</f>
        <v>1148900</v>
      </c>
      <c r="S6" s="18">
        <f>'Formato 5'!E12</f>
        <v>1131075.58</v>
      </c>
      <c r="T6" s="18">
        <f>'Formato 5'!F12</f>
        <v>1131075.58</v>
      </c>
      <c r="U6" s="18">
        <f>'Formato 5'!G12</f>
        <v>-1076024.42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183600</v>
      </c>
      <c r="Q7" s="18">
        <f>'Formato 5'!C13</f>
        <v>-159400</v>
      </c>
      <c r="R7" s="18">
        <f>'Formato 5'!D13</f>
        <v>24200</v>
      </c>
      <c r="S7" s="18">
        <f>'Formato 5'!E13</f>
        <v>101890.77</v>
      </c>
      <c r="T7" s="18">
        <f>'Formato 5'!F13</f>
        <v>101890.77</v>
      </c>
      <c r="U7" s="18">
        <f>'Formato 5'!G13</f>
        <v>-81709.23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245400</v>
      </c>
      <c r="Q8" s="18">
        <f>'Formato 5'!C14</f>
        <v>-120400</v>
      </c>
      <c r="R8" s="18">
        <f>'Formato 5'!D14</f>
        <v>125000</v>
      </c>
      <c r="S8" s="18">
        <f>'Formato 5'!E14</f>
        <v>210862.67</v>
      </c>
      <c r="T8" s="18">
        <f>'Formato 5'!F14</f>
        <v>210862.67</v>
      </c>
      <c r="U8" s="18">
        <f>'Formato 5'!G14</f>
        <v>-34537.329999999987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51550000</v>
      </c>
      <c r="Q10" s="18">
        <f>'Formato 5'!C16</f>
        <v>2152152</v>
      </c>
      <c r="R10" s="18">
        <f>'Formato 5'!D16</f>
        <v>53702152</v>
      </c>
      <c r="S10" s="18">
        <f>'Formato 5'!E16</f>
        <v>34601152.090000004</v>
      </c>
      <c r="T10" s="18">
        <f>'Formato 5'!F16</f>
        <v>34601152.090000004</v>
      </c>
      <c r="U10" s="18">
        <f>'Formato 5'!G16</f>
        <v>-16948847.91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21500000</v>
      </c>
      <c r="Q11" s="18">
        <f>'Formato 5'!C17</f>
        <v>1000000</v>
      </c>
      <c r="R11" s="18">
        <f>'Formato 5'!D17</f>
        <v>22500000</v>
      </c>
      <c r="S11" s="18">
        <f>'Formato 5'!E17</f>
        <v>15128967.01</v>
      </c>
      <c r="T11" s="18">
        <f>'Formato 5'!F17</f>
        <v>15128967.01</v>
      </c>
      <c r="U11" s="18">
        <f>'Formato 5'!G17</f>
        <v>-6371032.9900000002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25960000</v>
      </c>
      <c r="Q12" s="18">
        <f>'Formato 5'!C18</f>
        <v>1202449</v>
      </c>
      <c r="R12" s="18">
        <f>'Formato 5'!D18</f>
        <v>27162449</v>
      </c>
      <c r="S12" s="18">
        <f>'Formato 5'!E18</f>
        <v>16900163.98</v>
      </c>
      <c r="T12" s="18">
        <f>'Formato 5'!F18</f>
        <v>16900163.98</v>
      </c>
      <c r="U12" s="18">
        <f>'Formato 5'!G18</f>
        <v>-9059836.0199999996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380000</v>
      </c>
      <c r="Q13" s="18">
        <f>'Formato 5'!C19</f>
        <v>0</v>
      </c>
      <c r="R13" s="18">
        <f>'Formato 5'!D19</f>
        <v>380000</v>
      </c>
      <c r="S13" s="18">
        <f>'Formato 5'!E19</f>
        <v>241483.08</v>
      </c>
      <c r="T13" s="18">
        <f>'Formato 5'!F19</f>
        <v>241483.08</v>
      </c>
      <c r="U13" s="18">
        <f>'Formato 5'!G19</f>
        <v>-138516.92000000001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1500000</v>
      </c>
      <c r="Q16" s="18">
        <f>'Formato 5'!C22</f>
        <v>85148</v>
      </c>
      <c r="R16" s="18">
        <f>'Formato 5'!D22</f>
        <v>1585148</v>
      </c>
      <c r="S16" s="18">
        <f>'Formato 5'!E22</f>
        <v>965406.6</v>
      </c>
      <c r="T16" s="18">
        <f>'Formato 5'!F22</f>
        <v>965406.6</v>
      </c>
      <c r="U16" s="18">
        <f>'Formato 5'!G22</f>
        <v>-534593.4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460000</v>
      </c>
      <c r="Q19" s="18">
        <f>'Formato 5'!C25</f>
        <v>-135445</v>
      </c>
      <c r="R19" s="18">
        <f>'Formato 5'!D25</f>
        <v>324555</v>
      </c>
      <c r="S19" s="18">
        <f>'Formato 5'!E25</f>
        <v>133883.42000000001</v>
      </c>
      <c r="T19" s="18">
        <f>'Formato 5'!F25</f>
        <v>133883.42000000001</v>
      </c>
      <c r="U19" s="18">
        <f>'Formato 5'!G25</f>
        <v>-326116.57999999996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1750000</v>
      </c>
      <c r="Q20" s="18">
        <f>'Formato 5'!C26</f>
        <v>0</v>
      </c>
      <c r="R20" s="18">
        <f>'Formato 5'!D26</f>
        <v>1750000</v>
      </c>
      <c r="S20" s="18">
        <f>'Formato 5'!E26</f>
        <v>1231248</v>
      </c>
      <c r="T20" s="18">
        <f>'Formato 5'!F26</f>
        <v>1231248</v>
      </c>
      <c r="U20" s="18">
        <f>'Formato 5'!G26</f>
        <v>-518752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611000</v>
      </c>
      <c r="Q22" s="18">
        <f>'Formato 5'!C28</f>
        <v>136639</v>
      </c>
      <c r="R22" s="18">
        <f>'Formato 5'!D28</f>
        <v>747639</v>
      </c>
      <c r="S22" s="18">
        <f>'Formato 5'!E28</f>
        <v>502853.14999999997</v>
      </c>
      <c r="T22" s="18">
        <f>'Formato 5'!F28</f>
        <v>502853.14999999997</v>
      </c>
      <c r="U22" s="18">
        <f>'Formato 5'!G28</f>
        <v>-108146.85000000003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5000</v>
      </c>
      <c r="Q23" s="18">
        <f>'Formato 5'!C29</f>
        <v>-5000</v>
      </c>
      <c r="R23" s="18">
        <f>'Formato 5'!D29</f>
        <v>0</v>
      </c>
      <c r="S23" s="18">
        <f>'Formato 5'!E29</f>
        <v>600.91</v>
      </c>
      <c r="T23" s="18">
        <f>'Formato 5'!F29</f>
        <v>600.91</v>
      </c>
      <c r="U23" s="18">
        <f>'Formato 5'!G29</f>
        <v>-4399.09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50000</v>
      </c>
      <c r="Q24" s="18">
        <f>'Formato 5'!C30</f>
        <v>20599</v>
      </c>
      <c r="R24" s="18">
        <f>'Formato 5'!D30</f>
        <v>70599</v>
      </c>
      <c r="S24" s="18">
        <f>'Formato 5'!E30</f>
        <v>35299.620000000003</v>
      </c>
      <c r="T24" s="18">
        <f>'Formato 5'!F30</f>
        <v>35299.620000000003</v>
      </c>
      <c r="U24" s="18">
        <f>'Formato 5'!G30</f>
        <v>-14700.379999999997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230000</v>
      </c>
      <c r="Q25" s="18">
        <f>'Formato 5'!C31</f>
        <v>90327</v>
      </c>
      <c r="R25" s="18">
        <f>'Formato 5'!D31</f>
        <v>320327</v>
      </c>
      <c r="S25" s="18">
        <f>'Formato 5'!E31</f>
        <v>189626.96</v>
      </c>
      <c r="T25" s="18">
        <f>'Formato 5'!F31</f>
        <v>189626.96</v>
      </c>
      <c r="U25" s="18">
        <f>'Formato 5'!G31</f>
        <v>-40373.040000000008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1000</v>
      </c>
      <c r="Q26" s="18">
        <f>'Formato 5'!C32</f>
        <v>-1000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-1000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325000</v>
      </c>
      <c r="Q27" s="18">
        <f>'Formato 5'!C33</f>
        <v>31713</v>
      </c>
      <c r="R27" s="18">
        <f>'Formato 5'!D33</f>
        <v>356713</v>
      </c>
      <c r="S27" s="18">
        <f>'Formato 5'!E33</f>
        <v>277325.65999999997</v>
      </c>
      <c r="T27" s="18">
        <f>'Formato 5'!F33</f>
        <v>277325.65999999997</v>
      </c>
      <c r="U27" s="18">
        <f>'Formato 5'!G33</f>
        <v>-47674.340000000026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18336455.309999999</v>
      </c>
      <c r="R29" s="18">
        <f>'Formato 5'!D35</f>
        <v>18336455.309999999</v>
      </c>
      <c r="S29" s="18">
        <f>'Formato 5'!E35</f>
        <v>872125.19</v>
      </c>
      <c r="T29" s="18">
        <f>'Formato 5'!F35</f>
        <v>872125.19</v>
      </c>
      <c r="U29" s="18">
        <f>'Formato 5'!G35</f>
        <v>872125.19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18336455.309999999</v>
      </c>
      <c r="R30" s="18">
        <f>'Formato 5'!D36</f>
        <v>18336455.309999999</v>
      </c>
      <c r="S30" s="18">
        <f>'Formato 5'!E36</f>
        <v>872125.19</v>
      </c>
      <c r="T30" s="18">
        <f>'Formato 5'!F36</f>
        <v>872125.19</v>
      </c>
      <c r="U30" s="18">
        <f>'Formato 5'!G36</f>
        <v>872125.19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55939000</v>
      </c>
      <c r="Q34">
        <f>'Formato 5'!C41</f>
        <v>19280546.309999999</v>
      </c>
      <c r="R34">
        <f>'Formato 5'!D41</f>
        <v>75219546.310000002</v>
      </c>
      <c r="S34">
        <f>'Formato 5'!E41</f>
        <v>38488600.710000001</v>
      </c>
      <c r="T34">
        <f>'Formato 5'!F41</f>
        <v>38488600.710000001</v>
      </c>
      <c r="U34">
        <f>'Formato 5'!G41</f>
        <v>-17450399.289999999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38900000</v>
      </c>
      <c r="Q37">
        <f>'Formato 5'!C45</f>
        <v>435692</v>
      </c>
      <c r="R37">
        <f>'Formato 5'!D45</f>
        <v>39335692</v>
      </c>
      <c r="S37">
        <f>'Formato 5'!E45</f>
        <v>22108320</v>
      </c>
      <c r="T37">
        <f>'Formato 5'!F45</f>
        <v>22108320</v>
      </c>
      <c r="U37">
        <f>'Formato 5'!G45</f>
        <v>-16791680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25600000</v>
      </c>
      <c r="Q40">
        <f>'Formato 5'!C48</f>
        <v>-1195197</v>
      </c>
      <c r="R40">
        <f>'Formato 5'!D48</f>
        <v>24404803</v>
      </c>
      <c r="S40">
        <f>'Formato 5'!E48</f>
        <v>14642880</v>
      </c>
      <c r="T40">
        <f>'Formato 5'!F48</f>
        <v>14642880</v>
      </c>
      <c r="U40">
        <f>'Formato 5'!G48</f>
        <v>-10957120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13300000</v>
      </c>
      <c r="Q41">
        <f>'Formato 5'!C49</f>
        <v>1630889</v>
      </c>
      <c r="R41">
        <f>'Formato 5'!D49</f>
        <v>14930889</v>
      </c>
      <c r="S41">
        <f>'Formato 5'!E49</f>
        <v>7465440</v>
      </c>
      <c r="T41">
        <f>'Formato 5'!F49</f>
        <v>7465440</v>
      </c>
      <c r="U41">
        <f>'Formato 5'!G49</f>
        <v>-5834560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200000</v>
      </c>
      <c r="R46">
        <f>'Formato 5'!D54</f>
        <v>200000</v>
      </c>
      <c r="S46">
        <f>'Formato 5'!E54</f>
        <v>200000</v>
      </c>
      <c r="T46">
        <f>'Formato 5'!F54</f>
        <v>200000</v>
      </c>
      <c r="U46">
        <f>'Formato 5'!G54</f>
        <v>200000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200000</v>
      </c>
      <c r="R50">
        <f>'Formato 5'!D58</f>
        <v>200000</v>
      </c>
      <c r="S50">
        <f>'Formato 5'!E58</f>
        <v>200000</v>
      </c>
      <c r="T50">
        <f>'Formato 5'!F58</f>
        <v>200000</v>
      </c>
      <c r="U50">
        <f>'Formato 5'!G58</f>
        <v>200000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38900000</v>
      </c>
      <c r="Q56">
        <f>'Formato 5'!C65</f>
        <v>635692</v>
      </c>
      <c r="R56">
        <f>'Formato 5'!D65</f>
        <v>39535692</v>
      </c>
      <c r="S56">
        <f>'Formato 5'!E65</f>
        <v>22308320</v>
      </c>
      <c r="T56">
        <f>'Formato 5'!F65</f>
        <v>22308320</v>
      </c>
      <c r="U56">
        <f>'Formato 5'!G65</f>
        <v>-16591680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36" zoomScale="73" zoomScaleNormal="73" zoomScalePageLayoutView="90" workbookViewId="0">
      <selection activeCell="C152" sqref="C152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229" t="s">
        <v>3285</v>
      </c>
      <c r="B1" s="228"/>
      <c r="C1" s="228"/>
      <c r="D1" s="228"/>
      <c r="E1" s="228"/>
      <c r="F1" s="228"/>
      <c r="G1" s="228"/>
    </row>
    <row r="2" spans="1:7" x14ac:dyDescent="0.25">
      <c r="A2" s="232" t="str">
        <f>ENTE_PUBLICO_A</f>
        <v>Municipio de Tierra Blanca Guanajuato, Gobierno del Estado de Guanajuato (a)</v>
      </c>
      <c r="B2" s="232"/>
      <c r="C2" s="232"/>
      <c r="D2" s="232"/>
      <c r="E2" s="232"/>
      <c r="F2" s="232"/>
      <c r="G2" s="232"/>
    </row>
    <row r="3" spans="1:7" x14ac:dyDescent="0.25">
      <c r="A3" s="233" t="s">
        <v>277</v>
      </c>
      <c r="B3" s="233"/>
      <c r="C3" s="233"/>
      <c r="D3" s="233"/>
      <c r="E3" s="233"/>
      <c r="F3" s="233"/>
      <c r="G3" s="233"/>
    </row>
    <row r="4" spans="1:7" x14ac:dyDescent="0.25">
      <c r="A4" s="233" t="s">
        <v>278</v>
      </c>
      <c r="B4" s="233"/>
      <c r="C4" s="233"/>
      <c r="D4" s="233"/>
      <c r="E4" s="233"/>
      <c r="F4" s="233"/>
      <c r="G4" s="233"/>
    </row>
    <row r="5" spans="1:7" x14ac:dyDescent="0.25">
      <c r="A5" s="234" t="str">
        <f>TRIMESTRE</f>
        <v>Del 1 de enero al 30 de junio de 2022 (b)</v>
      </c>
      <c r="B5" s="234"/>
      <c r="C5" s="234"/>
      <c r="D5" s="234"/>
      <c r="E5" s="234"/>
      <c r="F5" s="234"/>
      <c r="G5" s="234"/>
    </row>
    <row r="6" spans="1:7" x14ac:dyDescent="0.25">
      <c r="A6" s="226" t="s">
        <v>118</v>
      </c>
      <c r="B6" s="226"/>
      <c r="C6" s="226"/>
      <c r="D6" s="226"/>
      <c r="E6" s="226"/>
      <c r="F6" s="226"/>
      <c r="G6" s="226"/>
    </row>
    <row r="7" spans="1:7" ht="15" customHeight="1" x14ac:dyDescent="0.25">
      <c r="A7" s="230" t="s">
        <v>0</v>
      </c>
      <c r="B7" s="230" t="s">
        <v>279</v>
      </c>
      <c r="C7" s="230"/>
      <c r="D7" s="230"/>
      <c r="E7" s="230"/>
      <c r="F7" s="230"/>
      <c r="G7" s="231" t="s">
        <v>280</v>
      </c>
    </row>
    <row r="8" spans="1:7" ht="30" x14ac:dyDescent="0.25">
      <c r="A8" s="230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230"/>
    </row>
    <row r="9" spans="1:7" x14ac:dyDescent="0.25">
      <c r="A9" s="81" t="s">
        <v>285</v>
      </c>
      <c r="B9" s="173">
        <f>SUM(B10,B18,B28,B38,B48,B58,B62,B71,B75)</f>
        <v>55939000</v>
      </c>
      <c r="C9" s="173">
        <f t="shared" ref="C9:F9" si="0">SUM(C10,C18,C28,C38,C48,C58,C62,C71,C75)</f>
        <v>12867318.610000001</v>
      </c>
      <c r="D9" s="173">
        <f t="shared" si="0"/>
        <v>68806318.609999999</v>
      </c>
      <c r="E9" s="173">
        <f t="shared" si="0"/>
        <v>27013472.970000003</v>
      </c>
      <c r="F9" s="173">
        <f t="shared" si="0"/>
        <v>27013472.970000003</v>
      </c>
      <c r="G9" s="173">
        <f>SUM(G10,G18,G28,G38,G48,G58,G62,G71,G75)</f>
        <v>42260773.999999993</v>
      </c>
    </row>
    <row r="10" spans="1:7" x14ac:dyDescent="0.25">
      <c r="A10" s="82" t="s">
        <v>286</v>
      </c>
      <c r="B10" s="79">
        <f>SUM(B11:B17)</f>
        <v>30766394.489999998</v>
      </c>
      <c r="C10" s="79">
        <f t="shared" ref="C10:F10" si="1">SUM(C11:C17)</f>
        <v>1431298.65</v>
      </c>
      <c r="D10" s="79">
        <f t="shared" si="1"/>
        <v>32197693.140000001</v>
      </c>
      <c r="E10" s="79">
        <f t="shared" si="1"/>
        <v>12436777.030000001</v>
      </c>
      <c r="F10" s="79">
        <f t="shared" si="1"/>
        <v>12436777.030000001</v>
      </c>
      <c r="G10" s="181">
        <f>SUM(G11:G17)</f>
        <v>19760916.109999996</v>
      </c>
    </row>
    <row r="11" spans="1:7" x14ac:dyDescent="0.25">
      <c r="A11" s="83" t="s">
        <v>287</v>
      </c>
      <c r="B11" s="175">
        <v>22777596.68</v>
      </c>
      <c r="C11" s="175">
        <v>386360.7</v>
      </c>
      <c r="D11" s="174">
        <v>23163957.379999999</v>
      </c>
      <c r="E11" s="175">
        <v>11151442.800000001</v>
      </c>
      <c r="F11" s="175">
        <v>11151442.800000001</v>
      </c>
      <c r="G11" s="174">
        <v>12012514.579999998</v>
      </c>
    </row>
    <row r="12" spans="1:7" x14ac:dyDescent="0.25">
      <c r="A12" s="83" t="s">
        <v>288</v>
      </c>
      <c r="B12" s="175">
        <v>1205000</v>
      </c>
      <c r="C12" s="175">
        <v>38000</v>
      </c>
      <c r="D12" s="174">
        <v>1243000</v>
      </c>
      <c r="E12" s="175">
        <v>606234.91</v>
      </c>
      <c r="F12" s="175">
        <v>606234.91</v>
      </c>
      <c r="G12" s="174">
        <v>636765.09</v>
      </c>
    </row>
    <row r="13" spans="1:7" ht="14.25" customHeight="1" x14ac:dyDescent="0.25">
      <c r="A13" s="83" t="s">
        <v>289</v>
      </c>
      <c r="B13" s="175">
        <v>3501056.41</v>
      </c>
      <c r="C13" s="175">
        <v>49852.84</v>
      </c>
      <c r="D13" s="174">
        <v>3550909.25</v>
      </c>
      <c r="E13" s="175">
        <v>236149.25</v>
      </c>
      <c r="F13" s="175">
        <v>236149.25</v>
      </c>
      <c r="G13" s="174">
        <v>3314760</v>
      </c>
    </row>
    <row r="14" spans="1:7" ht="14.25" customHeight="1" x14ac:dyDescent="0.25">
      <c r="A14" s="83" t="s">
        <v>290</v>
      </c>
      <c r="B14" s="175">
        <v>250000</v>
      </c>
      <c r="C14" s="175">
        <v>0</v>
      </c>
      <c r="D14" s="174">
        <v>250000</v>
      </c>
      <c r="E14" s="175">
        <v>0</v>
      </c>
      <c r="F14" s="175">
        <v>0</v>
      </c>
      <c r="G14" s="174">
        <v>250000</v>
      </c>
    </row>
    <row r="15" spans="1:7" x14ac:dyDescent="0.25">
      <c r="A15" s="83" t="s">
        <v>291</v>
      </c>
      <c r="B15" s="175">
        <v>2332741.4</v>
      </c>
      <c r="C15" s="175">
        <v>30785.9</v>
      </c>
      <c r="D15" s="174">
        <v>2363527.2999999998</v>
      </c>
      <c r="E15" s="175">
        <v>388587.06</v>
      </c>
      <c r="F15" s="175">
        <v>388587.06</v>
      </c>
      <c r="G15" s="174">
        <v>1974940.2399999998</v>
      </c>
    </row>
    <row r="16" spans="1:7" ht="14.25" customHeight="1" x14ac:dyDescent="0.25">
      <c r="A16" s="83" t="s">
        <v>292</v>
      </c>
      <c r="B16" s="175">
        <v>700000</v>
      </c>
      <c r="C16" s="175">
        <v>926299.21</v>
      </c>
      <c r="D16" s="174">
        <v>1626299.21</v>
      </c>
      <c r="E16" s="175">
        <v>54363.01</v>
      </c>
      <c r="F16" s="175">
        <v>54363.01</v>
      </c>
      <c r="G16" s="174">
        <v>1571936.2</v>
      </c>
    </row>
    <row r="17" spans="1:7" x14ac:dyDescent="0.25">
      <c r="A17" s="83" t="s">
        <v>293</v>
      </c>
      <c r="B17" s="79"/>
      <c r="C17" s="79"/>
      <c r="D17" s="79">
        <v>0</v>
      </c>
      <c r="E17" s="79"/>
      <c r="F17" s="79"/>
      <c r="G17" s="79">
        <v>0</v>
      </c>
    </row>
    <row r="18" spans="1:7" x14ac:dyDescent="0.25">
      <c r="A18" s="82" t="s">
        <v>294</v>
      </c>
      <c r="B18" s="79">
        <f>SUM(B19:B27)</f>
        <v>3872824.91</v>
      </c>
      <c r="C18" s="79">
        <f t="shared" ref="C18:F18" si="2">SUM(C19:C27)</f>
        <v>3221911.42</v>
      </c>
      <c r="D18" s="79">
        <f t="shared" si="2"/>
        <v>7094736.3300000001</v>
      </c>
      <c r="E18" s="79">
        <f t="shared" si="2"/>
        <v>2276166.7799999998</v>
      </c>
      <c r="F18" s="79">
        <f t="shared" si="2"/>
        <v>2276166.7799999998</v>
      </c>
      <c r="G18" s="79">
        <f>SUM(G19:G27)</f>
        <v>4818569.55</v>
      </c>
    </row>
    <row r="19" spans="1:7" x14ac:dyDescent="0.25">
      <c r="A19" s="83" t="s">
        <v>295</v>
      </c>
      <c r="B19" s="202">
        <v>659500</v>
      </c>
      <c r="C19" s="202">
        <v>424089.08</v>
      </c>
      <c r="D19" s="203">
        <f t="shared" ref="D19:D27" si="3">B19+C19</f>
        <v>1083589.08</v>
      </c>
      <c r="E19" s="202">
        <v>133489.57999999999</v>
      </c>
      <c r="F19" s="202">
        <v>133489.57999999999</v>
      </c>
      <c r="G19" s="203">
        <f t="shared" ref="G19:G27" si="4">D19-E19</f>
        <v>950099.50000000012</v>
      </c>
    </row>
    <row r="20" spans="1:7" x14ac:dyDescent="0.25">
      <c r="A20" s="83" t="s">
        <v>296</v>
      </c>
      <c r="B20" s="202">
        <v>211000</v>
      </c>
      <c r="C20" s="202">
        <v>366103.35</v>
      </c>
      <c r="D20" s="203">
        <f t="shared" si="3"/>
        <v>577103.35</v>
      </c>
      <c r="E20" s="202">
        <v>125609.46</v>
      </c>
      <c r="F20" s="202">
        <v>125609.46</v>
      </c>
      <c r="G20" s="203">
        <f t="shared" si="4"/>
        <v>451493.88999999996</v>
      </c>
    </row>
    <row r="21" spans="1:7" x14ac:dyDescent="0.25">
      <c r="A21" s="83" t="s">
        <v>297</v>
      </c>
      <c r="B21" s="203"/>
      <c r="C21" s="203"/>
      <c r="D21" s="203">
        <f t="shared" si="3"/>
        <v>0</v>
      </c>
      <c r="E21" s="203"/>
      <c r="F21" s="203"/>
      <c r="G21" s="203">
        <f t="shared" si="4"/>
        <v>0</v>
      </c>
    </row>
    <row r="22" spans="1:7" x14ac:dyDescent="0.25">
      <c r="A22" s="83" t="s">
        <v>298</v>
      </c>
      <c r="B22" s="202">
        <v>548210</v>
      </c>
      <c r="C22" s="202">
        <v>135639</v>
      </c>
      <c r="D22" s="203">
        <f t="shared" si="3"/>
        <v>683849</v>
      </c>
      <c r="E22" s="202">
        <v>100658</v>
      </c>
      <c r="F22" s="202">
        <v>100658</v>
      </c>
      <c r="G22" s="203">
        <f t="shared" si="4"/>
        <v>583191</v>
      </c>
    </row>
    <row r="23" spans="1:7" x14ac:dyDescent="0.25">
      <c r="A23" s="83" t="s">
        <v>299</v>
      </c>
      <c r="B23" s="202">
        <v>27000</v>
      </c>
      <c r="C23" s="202">
        <v>-12000</v>
      </c>
      <c r="D23" s="203">
        <f t="shared" si="3"/>
        <v>15000</v>
      </c>
      <c r="E23" s="202">
        <v>0</v>
      </c>
      <c r="F23" s="202">
        <v>0</v>
      </c>
      <c r="G23" s="203">
        <f t="shared" si="4"/>
        <v>15000</v>
      </c>
    </row>
    <row r="24" spans="1:7" x14ac:dyDescent="0.25">
      <c r="A24" s="83" t="s">
        <v>300</v>
      </c>
      <c r="B24" s="202">
        <v>2166114.91</v>
      </c>
      <c r="C24" s="202">
        <v>2350079.9900000002</v>
      </c>
      <c r="D24" s="203">
        <f t="shared" si="3"/>
        <v>4516194.9000000004</v>
      </c>
      <c r="E24" s="202">
        <v>1850368.54</v>
      </c>
      <c r="F24" s="202">
        <v>1850368.54</v>
      </c>
      <c r="G24" s="203">
        <f t="shared" si="4"/>
        <v>2665826.3600000003</v>
      </c>
    </row>
    <row r="25" spans="1:7" x14ac:dyDescent="0.25">
      <c r="A25" s="83" t="s">
        <v>301</v>
      </c>
      <c r="B25" s="202">
        <v>159000</v>
      </c>
      <c r="C25" s="202">
        <v>-35000</v>
      </c>
      <c r="D25" s="203">
        <f t="shared" si="3"/>
        <v>124000</v>
      </c>
      <c r="E25" s="202">
        <v>57748.19</v>
      </c>
      <c r="F25" s="202">
        <v>57748.19</v>
      </c>
      <c r="G25" s="203">
        <f t="shared" si="4"/>
        <v>66251.81</v>
      </c>
    </row>
    <row r="26" spans="1:7" x14ac:dyDescent="0.25">
      <c r="A26" s="83" t="s">
        <v>302</v>
      </c>
      <c r="B26" s="203"/>
      <c r="C26" s="203"/>
      <c r="D26" s="203">
        <f t="shared" si="3"/>
        <v>0</v>
      </c>
      <c r="E26" s="203"/>
      <c r="F26" s="203"/>
      <c r="G26" s="203">
        <f t="shared" si="4"/>
        <v>0</v>
      </c>
    </row>
    <row r="27" spans="1:7" x14ac:dyDescent="0.25">
      <c r="A27" s="83" t="s">
        <v>303</v>
      </c>
      <c r="B27" s="202">
        <v>102000</v>
      </c>
      <c r="C27" s="202">
        <v>-7000</v>
      </c>
      <c r="D27" s="203">
        <f t="shared" si="3"/>
        <v>95000</v>
      </c>
      <c r="E27" s="202">
        <v>8293.01</v>
      </c>
      <c r="F27" s="202">
        <v>8293.01</v>
      </c>
      <c r="G27" s="203">
        <f t="shared" si="4"/>
        <v>86706.99</v>
      </c>
    </row>
    <row r="28" spans="1:7" x14ac:dyDescent="0.25">
      <c r="A28" s="82" t="s">
        <v>304</v>
      </c>
      <c r="B28" s="79">
        <f>SUM(B29:B37)</f>
        <v>10944710.42</v>
      </c>
      <c r="C28" s="79">
        <f t="shared" ref="C28:G28" si="5">SUM(C29:C37)</f>
        <v>3542791.1500000004</v>
      </c>
      <c r="D28" s="79">
        <f t="shared" si="5"/>
        <v>14487501.569999998</v>
      </c>
      <c r="E28" s="79">
        <f t="shared" si="5"/>
        <v>4844691.25</v>
      </c>
      <c r="F28" s="79">
        <f t="shared" si="5"/>
        <v>4844691.25</v>
      </c>
      <c r="G28" s="79">
        <f t="shared" si="5"/>
        <v>9642810.3199999984</v>
      </c>
    </row>
    <row r="29" spans="1:7" x14ac:dyDescent="0.25">
      <c r="A29" s="83" t="s">
        <v>305</v>
      </c>
      <c r="B29" s="202">
        <v>1720000</v>
      </c>
      <c r="C29" s="202">
        <v>-264694.77</v>
      </c>
      <c r="D29" s="203">
        <f t="shared" ref="D29:D37" si="6">B29+C29</f>
        <v>1455305.23</v>
      </c>
      <c r="E29" s="202">
        <v>1114268.45</v>
      </c>
      <c r="F29" s="202">
        <v>1114268.45</v>
      </c>
      <c r="G29" s="203">
        <f t="shared" ref="G29:G37" si="7">D29-E29</f>
        <v>341036.78</v>
      </c>
    </row>
    <row r="30" spans="1:7" x14ac:dyDescent="0.25">
      <c r="A30" s="83" t="s">
        <v>306</v>
      </c>
      <c r="B30" s="202">
        <v>267000</v>
      </c>
      <c r="C30" s="202">
        <v>-16190</v>
      </c>
      <c r="D30" s="203">
        <f t="shared" si="6"/>
        <v>250810</v>
      </c>
      <c r="E30" s="202">
        <v>89262.91</v>
      </c>
      <c r="F30" s="202">
        <v>89262.91</v>
      </c>
      <c r="G30" s="203">
        <f t="shared" si="7"/>
        <v>161547.09</v>
      </c>
    </row>
    <row r="31" spans="1:7" x14ac:dyDescent="0.25">
      <c r="A31" s="83" t="s">
        <v>307</v>
      </c>
      <c r="B31" s="202">
        <v>7000</v>
      </c>
      <c r="C31" s="202">
        <v>608000</v>
      </c>
      <c r="D31" s="203">
        <f t="shared" si="6"/>
        <v>615000</v>
      </c>
      <c r="E31" s="202">
        <v>0</v>
      </c>
      <c r="F31" s="202">
        <v>0</v>
      </c>
      <c r="G31" s="203">
        <f t="shared" si="7"/>
        <v>615000</v>
      </c>
    </row>
    <row r="32" spans="1:7" x14ac:dyDescent="0.25">
      <c r="A32" s="83" t="s">
        <v>308</v>
      </c>
      <c r="B32" s="202">
        <v>290000</v>
      </c>
      <c r="C32" s="202">
        <v>-35480</v>
      </c>
      <c r="D32" s="203">
        <f t="shared" si="6"/>
        <v>254520</v>
      </c>
      <c r="E32" s="202">
        <v>179984.43</v>
      </c>
      <c r="F32" s="202">
        <v>179984.43</v>
      </c>
      <c r="G32" s="203">
        <f t="shared" si="7"/>
        <v>74535.570000000007</v>
      </c>
    </row>
    <row r="33" spans="1:7" x14ac:dyDescent="0.25">
      <c r="A33" s="83" t="s">
        <v>309</v>
      </c>
      <c r="B33" s="202">
        <v>1091900</v>
      </c>
      <c r="C33" s="202">
        <v>637704.92000000004</v>
      </c>
      <c r="D33" s="203">
        <f t="shared" si="6"/>
        <v>1729604.92</v>
      </c>
      <c r="E33" s="202">
        <v>667706.31999999995</v>
      </c>
      <c r="F33" s="202">
        <v>667706.31999999995</v>
      </c>
      <c r="G33" s="203">
        <f t="shared" si="7"/>
        <v>1061898.6000000001</v>
      </c>
    </row>
    <row r="34" spans="1:7" x14ac:dyDescent="0.25">
      <c r="A34" s="83" t="s">
        <v>310</v>
      </c>
      <c r="B34" s="202">
        <v>328000</v>
      </c>
      <c r="C34" s="202">
        <v>-100000</v>
      </c>
      <c r="D34" s="203">
        <f t="shared" si="6"/>
        <v>228000</v>
      </c>
      <c r="E34" s="202">
        <v>97074.81</v>
      </c>
      <c r="F34" s="202">
        <v>97074.81</v>
      </c>
      <c r="G34" s="203">
        <f t="shared" si="7"/>
        <v>130925.19</v>
      </c>
    </row>
    <row r="35" spans="1:7" x14ac:dyDescent="0.25">
      <c r="A35" s="83" t="s">
        <v>311</v>
      </c>
      <c r="B35" s="202">
        <v>447000</v>
      </c>
      <c r="C35" s="202">
        <v>222011.55</v>
      </c>
      <c r="D35" s="203">
        <f t="shared" si="6"/>
        <v>669011.55000000005</v>
      </c>
      <c r="E35" s="202">
        <v>323553.84000000003</v>
      </c>
      <c r="F35" s="202">
        <v>323553.84000000003</v>
      </c>
      <c r="G35" s="203">
        <f t="shared" si="7"/>
        <v>345457.71</v>
      </c>
    </row>
    <row r="36" spans="1:7" x14ac:dyDescent="0.25">
      <c r="A36" s="83" t="s">
        <v>312</v>
      </c>
      <c r="B36" s="202">
        <v>6125000</v>
      </c>
      <c r="C36" s="202">
        <v>2491915.4500000002</v>
      </c>
      <c r="D36" s="203">
        <f t="shared" si="6"/>
        <v>8616915.4499999993</v>
      </c>
      <c r="E36" s="202">
        <v>2062254.49</v>
      </c>
      <c r="F36" s="202">
        <v>2062254.49</v>
      </c>
      <c r="G36" s="203">
        <f t="shared" si="7"/>
        <v>6554660.959999999</v>
      </c>
    </row>
    <row r="37" spans="1:7" x14ac:dyDescent="0.25">
      <c r="A37" s="83" t="s">
        <v>313</v>
      </c>
      <c r="B37" s="202">
        <v>668810.42000000004</v>
      </c>
      <c r="C37" s="202">
        <v>-476</v>
      </c>
      <c r="D37" s="203">
        <f t="shared" si="6"/>
        <v>668334.42000000004</v>
      </c>
      <c r="E37" s="202">
        <v>310586</v>
      </c>
      <c r="F37" s="202">
        <v>310586</v>
      </c>
      <c r="G37" s="203">
        <f t="shared" si="7"/>
        <v>357748.42000000004</v>
      </c>
    </row>
    <row r="38" spans="1:7" x14ac:dyDescent="0.25">
      <c r="A38" s="82" t="s">
        <v>314</v>
      </c>
      <c r="B38" s="79">
        <f>SUM(B39:B47)</f>
        <v>8013070.0999999996</v>
      </c>
      <c r="C38" s="79">
        <f t="shared" ref="C38:G38" si="8">SUM(C39:C47)</f>
        <v>3811538.39</v>
      </c>
      <c r="D38" s="79">
        <f t="shared" si="8"/>
        <v>11824608.49</v>
      </c>
      <c r="E38" s="79">
        <f t="shared" si="8"/>
        <v>4871248.05</v>
      </c>
      <c r="F38" s="79">
        <f t="shared" si="8"/>
        <v>4871248.05</v>
      </c>
      <c r="G38" s="79">
        <f t="shared" si="8"/>
        <v>6953360.4399999995</v>
      </c>
    </row>
    <row r="39" spans="1:7" x14ac:dyDescent="0.25">
      <c r="A39" s="83" t="s">
        <v>315</v>
      </c>
      <c r="B39" s="203"/>
      <c r="C39" s="203"/>
      <c r="D39" s="203">
        <f t="shared" ref="D39:D46" si="9">B39+C39</f>
        <v>0</v>
      </c>
      <c r="E39" s="203"/>
      <c r="F39" s="203"/>
      <c r="G39" s="203">
        <f t="shared" ref="G39:G46" si="10">D39-E39</f>
        <v>0</v>
      </c>
    </row>
    <row r="40" spans="1:7" x14ac:dyDescent="0.25">
      <c r="A40" s="83" t="s">
        <v>316</v>
      </c>
      <c r="B40" s="202">
        <v>6050000</v>
      </c>
      <c r="C40" s="202">
        <v>0</v>
      </c>
      <c r="D40" s="203">
        <f t="shared" si="9"/>
        <v>6050000</v>
      </c>
      <c r="E40" s="202">
        <v>3095000.02</v>
      </c>
      <c r="F40" s="202">
        <v>3095000.02</v>
      </c>
      <c r="G40" s="203">
        <f t="shared" si="10"/>
        <v>2954999.98</v>
      </c>
    </row>
    <row r="41" spans="1:7" x14ac:dyDescent="0.25">
      <c r="A41" s="83" t="s">
        <v>317</v>
      </c>
      <c r="B41" s="203"/>
      <c r="C41" s="203"/>
      <c r="D41" s="203">
        <f t="shared" si="9"/>
        <v>0</v>
      </c>
      <c r="E41" s="203"/>
      <c r="F41" s="203"/>
      <c r="G41" s="203">
        <f t="shared" si="10"/>
        <v>0</v>
      </c>
    </row>
    <row r="42" spans="1:7" x14ac:dyDescent="0.25">
      <c r="A42" s="83" t="s">
        <v>318</v>
      </c>
      <c r="B42" s="202">
        <v>1963070.1</v>
      </c>
      <c r="C42" s="202">
        <v>3811538.39</v>
      </c>
      <c r="D42" s="203">
        <f t="shared" si="9"/>
        <v>5774608.4900000002</v>
      </c>
      <c r="E42" s="202">
        <v>1776248.03</v>
      </c>
      <c r="F42" s="202">
        <v>1776248.03</v>
      </c>
      <c r="G42" s="203">
        <f t="shared" si="10"/>
        <v>3998360.46</v>
      </c>
    </row>
    <row r="43" spans="1:7" x14ac:dyDescent="0.25">
      <c r="A43" s="83" t="s">
        <v>319</v>
      </c>
      <c r="B43" s="203"/>
      <c r="C43" s="203"/>
      <c r="D43" s="203">
        <f t="shared" si="9"/>
        <v>0</v>
      </c>
      <c r="E43" s="203"/>
      <c r="F43" s="203"/>
      <c r="G43" s="203">
        <f t="shared" si="10"/>
        <v>0</v>
      </c>
    </row>
    <row r="44" spans="1:7" x14ac:dyDescent="0.25">
      <c r="A44" s="83" t="s">
        <v>320</v>
      </c>
      <c r="B44" s="203"/>
      <c r="C44" s="203"/>
      <c r="D44" s="203">
        <f t="shared" si="9"/>
        <v>0</v>
      </c>
      <c r="E44" s="203"/>
      <c r="F44" s="203"/>
      <c r="G44" s="203">
        <f t="shared" si="10"/>
        <v>0</v>
      </c>
    </row>
    <row r="45" spans="1:7" x14ac:dyDescent="0.25">
      <c r="A45" s="83" t="s">
        <v>321</v>
      </c>
      <c r="B45" s="203"/>
      <c r="C45" s="203"/>
      <c r="D45" s="203">
        <f t="shared" si="9"/>
        <v>0</v>
      </c>
      <c r="E45" s="203"/>
      <c r="F45" s="203"/>
      <c r="G45" s="203">
        <f t="shared" si="10"/>
        <v>0</v>
      </c>
    </row>
    <row r="46" spans="1:7" x14ac:dyDescent="0.25">
      <c r="A46" s="83" t="s">
        <v>322</v>
      </c>
      <c r="B46" s="203"/>
      <c r="C46" s="203"/>
      <c r="D46" s="203">
        <f t="shared" si="9"/>
        <v>0</v>
      </c>
      <c r="E46" s="203"/>
      <c r="F46" s="203"/>
      <c r="G46" s="203">
        <f t="shared" si="10"/>
        <v>0</v>
      </c>
    </row>
    <row r="47" spans="1:7" x14ac:dyDescent="0.25">
      <c r="A47" s="83" t="s">
        <v>323</v>
      </c>
      <c r="B47" s="176"/>
      <c r="C47" s="176"/>
      <c r="D47" s="176">
        <v>0</v>
      </c>
      <c r="E47" s="176"/>
      <c r="F47" s="176"/>
      <c r="G47" s="176">
        <v>0</v>
      </c>
    </row>
    <row r="48" spans="1:7" x14ac:dyDescent="0.25">
      <c r="A48" s="82" t="s">
        <v>324</v>
      </c>
      <c r="B48" s="176">
        <f>B49+B50+B54+B57</f>
        <v>342000.08</v>
      </c>
      <c r="C48" s="180">
        <f t="shared" ref="C48:F48" si="11">C49+C50+C54+C57</f>
        <v>14299</v>
      </c>
      <c r="D48" s="180">
        <f>D49+D50+D54+D57</f>
        <v>356299.08</v>
      </c>
      <c r="E48" s="180">
        <f>E49+E50+E54+E57</f>
        <v>91181.5</v>
      </c>
      <c r="F48" s="180">
        <f t="shared" si="11"/>
        <v>91181.5</v>
      </c>
      <c r="G48" s="180">
        <f>G49+G50+G54+G57</f>
        <v>265117.58</v>
      </c>
    </row>
    <row r="49" spans="1:7" x14ac:dyDescent="0.25">
      <c r="A49" s="83" t="s">
        <v>325</v>
      </c>
      <c r="B49" s="202">
        <v>275000</v>
      </c>
      <c r="C49" s="202">
        <v>-15701</v>
      </c>
      <c r="D49" s="203">
        <f t="shared" ref="D49:D57" si="12">B49+C49</f>
        <v>259299</v>
      </c>
      <c r="E49" s="202">
        <v>77131.5</v>
      </c>
      <c r="F49" s="202">
        <v>77131.5</v>
      </c>
      <c r="G49" s="203">
        <f t="shared" ref="G49:G57" si="13">D49-E49</f>
        <v>182167.5</v>
      </c>
    </row>
    <row r="50" spans="1:7" x14ac:dyDescent="0.25">
      <c r="A50" s="83" t="s">
        <v>326</v>
      </c>
      <c r="B50" s="202">
        <v>19000</v>
      </c>
      <c r="C50" s="202">
        <v>25000</v>
      </c>
      <c r="D50" s="203">
        <f t="shared" si="12"/>
        <v>44000</v>
      </c>
      <c r="E50" s="202">
        <v>14050</v>
      </c>
      <c r="F50" s="202">
        <v>14050</v>
      </c>
      <c r="G50" s="203">
        <f t="shared" si="13"/>
        <v>29950</v>
      </c>
    </row>
    <row r="51" spans="1:7" x14ac:dyDescent="0.25">
      <c r="A51" s="83" t="s">
        <v>327</v>
      </c>
      <c r="B51" s="203"/>
      <c r="C51" s="203"/>
      <c r="D51" s="203">
        <f t="shared" si="12"/>
        <v>0</v>
      </c>
      <c r="E51" s="203"/>
      <c r="F51" s="203"/>
      <c r="G51" s="203">
        <f t="shared" si="13"/>
        <v>0</v>
      </c>
    </row>
    <row r="52" spans="1:7" x14ac:dyDescent="0.25">
      <c r="A52" s="83" t="s">
        <v>328</v>
      </c>
      <c r="B52" s="202">
        <v>0</v>
      </c>
      <c r="C52" s="202">
        <v>700000</v>
      </c>
      <c r="D52" s="203">
        <f t="shared" si="12"/>
        <v>700000</v>
      </c>
      <c r="E52" s="202">
        <v>0</v>
      </c>
      <c r="F52" s="202">
        <v>0</v>
      </c>
      <c r="G52" s="203">
        <f t="shared" si="13"/>
        <v>700000</v>
      </c>
    </row>
    <row r="53" spans="1:7" x14ac:dyDescent="0.25">
      <c r="A53" s="83" t="s">
        <v>329</v>
      </c>
      <c r="B53" s="203"/>
      <c r="C53" s="203"/>
      <c r="D53" s="203">
        <f t="shared" si="12"/>
        <v>0</v>
      </c>
      <c r="E53" s="203"/>
      <c r="F53" s="203"/>
      <c r="G53" s="203">
        <f t="shared" si="13"/>
        <v>0</v>
      </c>
    </row>
    <row r="54" spans="1:7" x14ac:dyDescent="0.25">
      <c r="A54" s="83" t="s">
        <v>330</v>
      </c>
      <c r="B54" s="202">
        <v>41000.080000000002</v>
      </c>
      <c r="C54" s="202">
        <v>5000</v>
      </c>
      <c r="D54" s="203">
        <f t="shared" si="12"/>
        <v>46000.08</v>
      </c>
      <c r="E54" s="202">
        <v>0</v>
      </c>
      <c r="F54" s="202">
        <v>0</v>
      </c>
      <c r="G54" s="203">
        <f t="shared" si="13"/>
        <v>46000.08</v>
      </c>
    </row>
    <row r="55" spans="1:7" x14ac:dyDescent="0.25">
      <c r="A55" s="83" t="s">
        <v>331</v>
      </c>
      <c r="B55" s="203"/>
      <c r="C55" s="203"/>
      <c r="D55" s="203">
        <f t="shared" si="12"/>
        <v>0</v>
      </c>
      <c r="E55" s="203"/>
      <c r="F55" s="203"/>
      <c r="G55" s="203">
        <f t="shared" si="13"/>
        <v>0</v>
      </c>
    </row>
    <row r="56" spans="1:7" x14ac:dyDescent="0.25">
      <c r="A56" s="83" t="s">
        <v>332</v>
      </c>
      <c r="B56" s="202">
        <v>0</v>
      </c>
      <c r="C56" s="202">
        <v>1000000</v>
      </c>
      <c r="D56" s="203">
        <f t="shared" si="12"/>
        <v>1000000</v>
      </c>
      <c r="E56" s="202">
        <v>0</v>
      </c>
      <c r="F56" s="202">
        <v>0</v>
      </c>
      <c r="G56" s="203">
        <f t="shared" si="13"/>
        <v>1000000</v>
      </c>
    </row>
    <row r="57" spans="1:7" x14ac:dyDescent="0.25">
      <c r="A57" s="83" t="s">
        <v>333</v>
      </c>
      <c r="B57" s="202">
        <v>7000</v>
      </c>
      <c r="C57" s="202">
        <v>0</v>
      </c>
      <c r="D57" s="203">
        <f t="shared" si="12"/>
        <v>7000</v>
      </c>
      <c r="E57" s="202">
        <v>0</v>
      </c>
      <c r="F57" s="202">
        <v>0</v>
      </c>
      <c r="G57" s="203">
        <f t="shared" si="13"/>
        <v>7000</v>
      </c>
    </row>
    <row r="58" spans="1:7" x14ac:dyDescent="0.25">
      <c r="A58" s="82" t="s">
        <v>334</v>
      </c>
      <c r="B58" s="165"/>
      <c r="C58" s="165"/>
      <c r="D58" s="165"/>
      <c r="E58" s="172">
        <f>E59</f>
        <v>467928.36</v>
      </c>
      <c r="F58" s="172">
        <f>F59</f>
        <v>467928.36</v>
      </c>
      <c r="G58" s="172">
        <f>G59</f>
        <v>0</v>
      </c>
    </row>
    <row r="59" spans="1:7" x14ac:dyDescent="0.25">
      <c r="A59" s="83" t="s">
        <v>335</v>
      </c>
      <c r="B59" s="202">
        <v>0</v>
      </c>
      <c r="C59" s="202">
        <v>467928.36</v>
      </c>
      <c r="D59" s="203">
        <f t="shared" ref="D59:D61" si="14">B59+C59</f>
        <v>467928.36</v>
      </c>
      <c r="E59" s="202">
        <v>467928.36</v>
      </c>
      <c r="F59" s="202">
        <v>467928.36</v>
      </c>
      <c r="G59" s="203">
        <f t="shared" ref="G59:G61" si="15">D59-E59</f>
        <v>0</v>
      </c>
    </row>
    <row r="60" spans="1:7" x14ac:dyDescent="0.25">
      <c r="A60" s="83" t="s">
        <v>336</v>
      </c>
      <c r="B60" s="203"/>
      <c r="C60" s="203"/>
      <c r="D60" s="203">
        <f t="shared" si="14"/>
        <v>0</v>
      </c>
      <c r="E60" s="203"/>
      <c r="F60" s="203"/>
      <c r="G60" s="203">
        <f t="shared" si="15"/>
        <v>0</v>
      </c>
    </row>
    <row r="61" spans="1:7" x14ac:dyDescent="0.25">
      <c r="A61" s="83" t="s">
        <v>337</v>
      </c>
      <c r="B61" s="203"/>
      <c r="C61" s="203"/>
      <c r="D61" s="203">
        <f t="shared" si="14"/>
        <v>0</v>
      </c>
      <c r="E61" s="203"/>
      <c r="F61" s="203"/>
      <c r="G61" s="203">
        <f t="shared" si="15"/>
        <v>0</v>
      </c>
    </row>
    <row r="62" spans="1:7" x14ac:dyDescent="0.25">
      <c r="A62" s="82" t="s">
        <v>338</v>
      </c>
      <c r="B62" s="79">
        <f>SUM(B63:B67,B69:B70)</f>
        <v>2000000</v>
      </c>
      <c r="C62" s="79">
        <f t="shared" ref="C62:G62" si="16">SUM(C63:C67,C69:C70)</f>
        <v>-1180000</v>
      </c>
      <c r="D62" s="79">
        <f t="shared" si="16"/>
        <v>820000</v>
      </c>
      <c r="E62" s="79">
        <f t="shared" si="16"/>
        <v>0</v>
      </c>
      <c r="F62" s="79">
        <f t="shared" si="16"/>
        <v>0</v>
      </c>
      <c r="G62" s="79">
        <f t="shared" si="16"/>
        <v>820000</v>
      </c>
    </row>
    <row r="63" spans="1:7" x14ac:dyDescent="0.25">
      <c r="A63" s="83" t="s">
        <v>339</v>
      </c>
      <c r="B63" s="203"/>
      <c r="C63" s="203"/>
      <c r="D63" s="203">
        <f t="shared" ref="D63:D70" si="17">B63+C63</f>
        <v>0</v>
      </c>
      <c r="E63" s="203"/>
      <c r="F63" s="203"/>
      <c r="G63" s="203">
        <f t="shared" ref="G63:G70" si="18">D63-E63</f>
        <v>0</v>
      </c>
    </row>
    <row r="64" spans="1:7" x14ac:dyDescent="0.25">
      <c r="A64" s="83" t="s">
        <v>340</v>
      </c>
      <c r="B64" s="203"/>
      <c r="C64" s="203"/>
      <c r="D64" s="203">
        <f t="shared" si="17"/>
        <v>0</v>
      </c>
      <c r="E64" s="203"/>
      <c r="F64" s="203"/>
      <c r="G64" s="203">
        <f t="shared" si="18"/>
        <v>0</v>
      </c>
    </row>
    <row r="65" spans="1:7" x14ac:dyDescent="0.25">
      <c r="A65" s="83" t="s">
        <v>341</v>
      </c>
      <c r="B65" s="203"/>
      <c r="C65" s="203"/>
      <c r="D65" s="203">
        <f t="shared" si="17"/>
        <v>0</v>
      </c>
      <c r="E65" s="203"/>
      <c r="F65" s="203"/>
      <c r="G65" s="203">
        <f t="shared" si="18"/>
        <v>0</v>
      </c>
    </row>
    <row r="66" spans="1:7" x14ac:dyDescent="0.25">
      <c r="A66" s="83" t="s">
        <v>342</v>
      </c>
      <c r="B66" s="203"/>
      <c r="C66" s="203"/>
      <c r="D66" s="203">
        <f t="shared" si="17"/>
        <v>0</v>
      </c>
      <c r="E66" s="203"/>
      <c r="F66" s="203"/>
      <c r="G66" s="203">
        <f t="shared" si="18"/>
        <v>0</v>
      </c>
    </row>
    <row r="67" spans="1:7" x14ac:dyDescent="0.25">
      <c r="A67" s="83" t="s">
        <v>343</v>
      </c>
      <c r="B67" s="203"/>
      <c r="C67" s="203"/>
      <c r="D67" s="203">
        <f t="shared" si="17"/>
        <v>0</v>
      </c>
      <c r="E67" s="203"/>
      <c r="F67" s="203"/>
      <c r="G67" s="203">
        <f t="shared" si="18"/>
        <v>0</v>
      </c>
    </row>
    <row r="68" spans="1:7" x14ac:dyDescent="0.25">
      <c r="A68" s="83" t="s">
        <v>3301</v>
      </c>
      <c r="B68" s="203"/>
      <c r="C68" s="203"/>
      <c r="D68" s="203">
        <f t="shared" si="17"/>
        <v>0</v>
      </c>
      <c r="E68" s="203"/>
      <c r="F68" s="203"/>
      <c r="G68" s="203">
        <f t="shared" si="18"/>
        <v>0</v>
      </c>
    </row>
    <row r="69" spans="1:7" x14ac:dyDescent="0.25">
      <c r="A69" s="83" t="s">
        <v>345</v>
      </c>
      <c r="B69" s="203"/>
      <c r="C69" s="203"/>
      <c r="D69" s="203">
        <f t="shared" si="17"/>
        <v>0</v>
      </c>
      <c r="E69" s="203"/>
      <c r="F69" s="203"/>
      <c r="G69" s="203">
        <f t="shared" si="18"/>
        <v>0</v>
      </c>
    </row>
    <row r="70" spans="1:7" x14ac:dyDescent="0.25">
      <c r="A70" s="83" t="s">
        <v>346</v>
      </c>
      <c r="B70" s="202">
        <v>2000000</v>
      </c>
      <c r="C70" s="202">
        <v>-1180000</v>
      </c>
      <c r="D70" s="203">
        <f t="shared" si="17"/>
        <v>820000</v>
      </c>
      <c r="E70" s="202">
        <v>0</v>
      </c>
      <c r="F70" s="202">
        <v>0</v>
      </c>
      <c r="G70" s="203">
        <f t="shared" si="18"/>
        <v>820000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19">SUM(C72:C74)</f>
        <v>0</v>
      </c>
      <c r="D71" s="79">
        <f t="shared" si="19"/>
        <v>0</v>
      </c>
      <c r="E71" s="79">
        <f t="shared" si="19"/>
        <v>0</v>
      </c>
      <c r="F71" s="79">
        <f t="shared" si="19"/>
        <v>0</v>
      </c>
      <c r="G71" s="79">
        <f t="shared" si="19"/>
        <v>0</v>
      </c>
    </row>
    <row r="72" spans="1:7" x14ac:dyDescent="0.25">
      <c r="A72" s="83" t="s">
        <v>348</v>
      </c>
      <c r="B72" s="153"/>
      <c r="C72" s="153"/>
      <c r="D72" s="153">
        <v>0</v>
      </c>
      <c r="E72" s="153"/>
      <c r="F72" s="153"/>
      <c r="G72" s="79">
        <f>D72-E72</f>
        <v>0</v>
      </c>
    </row>
    <row r="73" spans="1:7" x14ac:dyDescent="0.25">
      <c r="A73" s="83" t="s">
        <v>349</v>
      </c>
      <c r="B73" s="153"/>
      <c r="C73" s="153"/>
      <c r="D73" s="153">
        <v>0</v>
      </c>
      <c r="E73" s="153"/>
      <c r="F73" s="153"/>
      <c r="G73" s="79">
        <f t="shared" ref="G73:G74" si="20">D73-E73</f>
        <v>0</v>
      </c>
    </row>
    <row r="74" spans="1:7" x14ac:dyDescent="0.25">
      <c r="A74" s="83" t="s">
        <v>350</v>
      </c>
      <c r="B74" s="154">
        <v>0</v>
      </c>
      <c r="C74" s="154">
        <v>0</v>
      </c>
      <c r="D74" s="153">
        <v>0</v>
      </c>
      <c r="E74" s="154">
        <v>0</v>
      </c>
      <c r="F74" s="154">
        <v>0</v>
      </c>
      <c r="G74" s="79">
        <f t="shared" si="20"/>
        <v>0</v>
      </c>
    </row>
    <row r="75" spans="1:7" x14ac:dyDescent="0.25">
      <c r="A75" s="82" t="s">
        <v>351</v>
      </c>
      <c r="B75" s="79">
        <f>SUM(B76:B82)</f>
        <v>0</v>
      </c>
      <c r="C75" s="79">
        <f t="shared" ref="C75:G75" si="21">SUM(C76:C82)</f>
        <v>2025480</v>
      </c>
      <c r="D75" s="79">
        <f t="shared" si="21"/>
        <v>2025480</v>
      </c>
      <c r="E75" s="79">
        <f t="shared" si="21"/>
        <v>2025480</v>
      </c>
      <c r="F75" s="79">
        <f t="shared" si="21"/>
        <v>2025480</v>
      </c>
      <c r="G75" s="79">
        <f t="shared" si="21"/>
        <v>0</v>
      </c>
    </row>
    <row r="76" spans="1:7" x14ac:dyDescent="0.25">
      <c r="A76" s="83" t="s">
        <v>352</v>
      </c>
      <c r="B76" s="202">
        <v>0</v>
      </c>
      <c r="C76" s="202">
        <v>2000000</v>
      </c>
      <c r="D76" s="203">
        <f t="shared" ref="D76:D81" si="22">B76+C76</f>
        <v>2000000</v>
      </c>
      <c r="E76" s="202">
        <v>2000000</v>
      </c>
      <c r="F76" s="202">
        <v>2000000</v>
      </c>
      <c r="G76" s="203">
        <f t="shared" ref="G76:G81" si="23">D76-E76</f>
        <v>0</v>
      </c>
    </row>
    <row r="77" spans="1:7" x14ac:dyDescent="0.25">
      <c r="A77" s="83" t="s">
        <v>353</v>
      </c>
      <c r="B77" s="202">
        <v>0</v>
      </c>
      <c r="C77" s="202">
        <v>25480</v>
      </c>
      <c r="D77" s="203">
        <f t="shared" si="22"/>
        <v>25480</v>
      </c>
      <c r="E77" s="202">
        <v>25480</v>
      </c>
      <c r="F77" s="202">
        <v>25480</v>
      </c>
      <c r="G77" s="203">
        <f t="shared" si="23"/>
        <v>0</v>
      </c>
    </row>
    <row r="78" spans="1:7" x14ac:dyDescent="0.25">
      <c r="A78" s="83" t="s">
        <v>354</v>
      </c>
      <c r="B78" s="203"/>
      <c r="C78" s="203"/>
      <c r="D78" s="203">
        <f t="shared" si="22"/>
        <v>0</v>
      </c>
      <c r="E78" s="203"/>
      <c r="F78" s="203"/>
      <c r="G78" s="203">
        <f t="shared" si="23"/>
        <v>0</v>
      </c>
    </row>
    <row r="79" spans="1:7" x14ac:dyDescent="0.25">
      <c r="A79" s="83" t="s">
        <v>355</v>
      </c>
      <c r="B79" s="203"/>
      <c r="C79" s="203"/>
      <c r="D79" s="203">
        <f t="shared" si="22"/>
        <v>0</v>
      </c>
      <c r="E79" s="203"/>
      <c r="F79" s="203"/>
      <c r="G79" s="203">
        <f t="shared" si="23"/>
        <v>0</v>
      </c>
    </row>
    <row r="80" spans="1:7" x14ac:dyDescent="0.25">
      <c r="A80" s="83" t="s">
        <v>356</v>
      </c>
      <c r="B80" s="203"/>
      <c r="C80" s="203"/>
      <c r="D80" s="203">
        <f t="shared" si="22"/>
        <v>0</v>
      </c>
      <c r="E80" s="203"/>
      <c r="F80" s="203"/>
      <c r="G80" s="203">
        <f t="shared" si="23"/>
        <v>0</v>
      </c>
    </row>
    <row r="81" spans="1:7" x14ac:dyDescent="0.25">
      <c r="A81" s="83" t="s">
        <v>357</v>
      </c>
      <c r="B81" s="203"/>
      <c r="C81" s="203"/>
      <c r="D81" s="203">
        <f t="shared" si="22"/>
        <v>0</v>
      </c>
      <c r="E81" s="203"/>
      <c r="F81" s="203"/>
      <c r="G81" s="203">
        <f t="shared" si="23"/>
        <v>0</v>
      </c>
    </row>
    <row r="82" spans="1:7" x14ac:dyDescent="0.25">
      <c r="A82" s="83" t="s">
        <v>358</v>
      </c>
      <c r="B82" s="182"/>
      <c r="C82" s="182"/>
      <c r="D82" s="182">
        <v>0</v>
      </c>
      <c r="E82" s="182"/>
      <c r="F82" s="182"/>
      <c r="G82" s="182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38900000</v>
      </c>
      <c r="C84" s="78">
        <f t="shared" ref="C84:G84" si="24">SUM(C85,C93,C103,C113,C123,C133,C137,C146,C150)</f>
        <v>19326241.840000004</v>
      </c>
      <c r="D84" s="78">
        <f t="shared" si="24"/>
        <v>58226241.840000004</v>
      </c>
      <c r="E84" s="78">
        <f t="shared" si="24"/>
        <v>8253926.3399999999</v>
      </c>
      <c r="F84" s="78">
        <f t="shared" si="24"/>
        <v>8253926.3399999999</v>
      </c>
      <c r="G84" s="78">
        <f t="shared" si="24"/>
        <v>49972315.5</v>
      </c>
    </row>
    <row r="85" spans="1:7" x14ac:dyDescent="0.25">
      <c r="A85" s="82" t="s">
        <v>286</v>
      </c>
      <c r="B85" s="203">
        <f>SUM(B86:B92)</f>
        <v>8475223.7400000002</v>
      </c>
      <c r="C85" s="203">
        <f t="shared" ref="C85:G85" si="25">SUM(C86:C92)</f>
        <v>546025</v>
      </c>
      <c r="D85" s="203">
        <f t="shared" si="25"/>
        <v>9021248.7400000002</v>
      </c>
      <c r="E85" s="203">
        <f t="shared" si="25"/>
        <v>3426771.3099999996</v>
      </c>
      <c r="F85" s="203">
        <f t="shared" si="25"/>
        <v>3426771.3099999996</v>
      </c>
      <c r="G85" s="203">
        <f t="shared" si="25"/>
        <v>5594477.4299999997</v>
      </c>
    </row>
    <row r="86" spans="1:7" x14ac:dyDescent="0.25">
      <c r="A86" s="83" t="s">
        <v>287</v>
      </c>
      <c r="B86" s="202">
        <v>6489019.0800000001</v>
      </c>
      <c r="C86" s="202">
        <v>0</v>
      </c>
      <c r="D86" s="203">
        <f t="shared" ref="D86:D92" si="26">B86+C86</f>
        <v>6489019.0800000001</v>
      </c>
      <c r="E86" s="202">
        <v>3320422.8</v>
      </c>
      <c r="F86" s="202">
        <v>3320422.8</v>
      </c>
      <c r="G86" s="203">
        <f t="shared" ref="G86:G92" si="27">D86-E86</f>
        <v>3168596.2800000003</v>
      </c>
    </row>
    <row r="87" spans="1:7" x14ac:dyDescent="0.25">
      <c r="A87" s="83" t="s">
        <v>288</v>
      </c>
      <c r="B87" s="202">
        <v>0</v>
      </c>
      <c r="C87" s="202">
        <v>154000</v>
      </c>
      <c r="D87" s="203">
        <f t="shared" si="26"/>
        <v>154000</v>
      </c>
      <c r="E87" s="202">
        <v>0</v>
      </c>
      <c r="F87" s="202">
        <v>0</v>
      </c>
      <c r="G87" s="203">
        <f t="shared" si="27"/>
        <v>154000</v>
      </c>
    </row>
    <row r="88" spans="1:7" x14ac:dyDescent="0.25">
      <c r="A88" s="83" t="s">
        <v>289</v>
      </c>
      <c r="B88" s="202">
        <v>1095453.07</v>
      </c>
      <c r="C88" s="202">
        <v>165000</v>
      </c>
      <c r="D88" s="203">
        <f t="shared" si="26"/>
        <v>1260453.07</v>
      </c>
      <c r="E88" s="202">
        <v>59930.76</v>
      </c>
      <c r="F88" s="202">
        <v>59930.76</v>
      </c>
      <c r="G88" s="203">
        <f t="shared" si="27"/>
        <v>1200522.31</v>
      </c>
    </row>
    <row r="89" spans="1:7" x14ac:dyDescent="0.25">
      <c r="A89" s="83" t="s">
        <v>290</v>
      </c>
      <c r="B89" s="202">
        <v>350000</v>
      </c>
      <c r="C89" s="202">
        <v>-100000</v>
      </c>
      <c r="D89" s="203">
        <f t="shared" si="26"/>
        <v>250000</v>
      </c>
      <c r="E89" s="202">
        <v>0</v>
      </c>
      <c r="F89" s="202">
        <v>0</v>
      </c>
      <c r="G89" s="203">
        <f t="shared" si="27"/>
        <v>250000</v>
      </c>
    </row>
    <row r="90" spans="1:7" x14ac:dyDescent="0.25">
      <c r="A90" s="83" t="s">
        <v>291</v>
      </c>
      <c r="B90" s="202">
        <v>540751.59</v>
      </c>
      <c r="C90" s="202">
        <v>327025</v>
      </c>
      <c r="D90" s="203">
        <f t="shared" si="26"/>
        <v>867776.59</v>
      </c>
      <c r="E90" s="202">
        <v>46417.75</v>
      </c>
      <c r="F90" s="202">
        <v>46417.75</v>
      </c>
      <c r="G90" s="203">
        <f t="shared" si="27"/>
        <v>821358.84</v>
      </c>
    </row>
    <row r="91" spans="1:7" x14ac:dyDescent="0.25">
      <c r="A91" s="83" t="s">
        <v>292</v>
      </c>
      <c r="B91" s="203"/>
      <c r="C91" s="203"/>
      <c r="D91" s="203">
        <f t="shared" si="26"/>
        <v>0</v>
      </c>
      <c r="E91" s="203"/>
      <c r="F91" s="203"/>
      <c r="G91" s="203">
        <f t="shared" si="27"/>
        <v>0</v>
      </c>
    </row>
    <row r="92" spans="1:7" x14ac:dyDescent="0.25">
      <c r="A92" s="83" t="s">
        <v>293</v>
      </c>
      <c r="B92" s="203"/>
      <c r="C92" s="203"/>
      <c r="D92" s="203">
        <f t="shared" si="26"/>
        <v>0</v>
      </c>
      <c r="E92" s="203"/>
      <c r="F92" s="203"/>
      <c r="G92" s="203">
        <f t="shared" si="27"/>
        <v>0</v>
      </c>
    </row>
    <row r="93" spans="1:7" x14ac:dyDescent="0.25">
      <c r="A93" s="82" t="s">
        <v>294</v>
      </c>
      <c r="B93" s="79">
        <f>SUM(B94:B102)</f>
        <v>1961000</v>
      </c>
      <c r="C93" s="79">
        <f t="shared" ref="C93:G93" si="28">SUM(C94:C102)</f>
        <v>475500</v>
      </c>
      <c r="D93" s="79">
        <f t="shared" si="28"/>
        <v>2436500</v>
      </c>
      <c r="E93" s="79">
        <f t="shared" si="28"/>
        <v>1460979.04</v>
      </c>
      <c r="F93" s="79">
        <f t="shared" si="28"/>
        <v>1460979.04</v>
      </c>
      <c r="G93" s="79">
        <f t="shared" si="28"/>
        <v>975520.96</v>
      </c>
    </row>
    <row r="94" spans="1:7" x14ac:dyDescent="0.25">
      <c r="A94" s="83" t="s">
        <v>295</v>
      </c>
      <c r="B94" s="202">
        <v>49000</v>
      </c>
      <c r="C94" s="202">
        <v>18000</v>
      </c>
      <c r="D94" s="203">
        <f t="shared" ref="D94:D101" si="29">B94+C94</f>
        <v>67000</v>
      </c>
      <c r="E94" s="202">
        <v>10077.42</v>
      </c>
      <c r="F94" s="202">
        <v>10077.42</v>
      </c>
      <c r="G94" s="203">
        <f t="shared" ref="G94:G101" si="30">D94-E94</f>
        <v>56922.58</v>
      </c>
    </row>
    <row r="95" spans="1:7" x14ac:dyDescent="0.25">
      <c r="A95" s="83" t="s">
        <v>296</v>
      </c>
      <c r="B95" s="202">
        <v>105000</v>
      </c>
      <c r="C95" s="202">
        <v>153000</v>
      </c>
      <c r="D95" s="203">
        <f t="shared" si="29"/>
        <v>258000</v>
      </c>
      <c r="E95" s="202">
        <v>98028.800000000003</v>
      </c>
      <c r="F95" s="202">
        <v>98028.800000000003</v>
      </c>
      <c r="G95" s="203">
        <f t="shared" si="30"/>
        <v>159971.20000000001</v>
      </c>
    </row>
    <row r="96" spans="1:7" x14ac:dyDescent="0.25">
      <c r="A96" s="83" t="s">
        <v>297</v>
      </c>
      <c r="B96" s="203"/>
      <c r="C96" s="203"/>
      <c r="D96" s="203">
        <f t="shared" si="29"/>
        <v>0</v>
      </c>
      <c r="E96" s="203"/>
      <c r="F96" s="203"/>
      <c r="G96" s="203">
        <f t="shared" si="30"/>
        <v>0</v>
      </c>
    </row>
    <row r="97" spans="1:7" x14ac:dyDescent="0.25">
      <c r="A97" s="83" t="s">
        <v>298</v>
      </c>
      <c r="B97" s="202">
        <v>205000</v>
      </c>
      <c r="C97" s="202">
        <v>0</v>
      </c>
      <c r="D97" s="203">
        <f t="shared" si="29"/>
        <v>205000</v>
      </c>
      <c r="E97" s="202">
        <v>33910</v>
      </c>
      <c r="F97" s="202">
        <v>33910</v>
      </c>
      <c r="G97" s="203">
        <f t="shared" si="30"/>
        <v>171090</v>
      </c>
    </row>
    <row r="98" spans="1:7" x14ac:dyDescent="0.25">
      <c r="A98" s="42" t="s">
        <v>299</v>
      </c>
      <c r="B98" s="202">
        <v>13000</v>
      </c>
      <c r="C98" s="202">
        <v>0</v>
      </c>
      <c r="D98" s="203">
        <f t="shared" si="29"/>
        <v>13000</v>
      </c>
      <c r="E98" s="202">
        <v>1995.28</v>
      </c>
      <c r="F98" s="202">
        <v>1995.28</v>
      </c>
      <c r="G98" s="203">
        <f t="shared" si="30"/>
        <v>11004.72</v>
      </c>
    </row>
    <row r="99" spans="1:7" x14ac:dyDescent="0.25">
      <c r="A99" s="83" t="s">
        <v>300</v>
      </c>
      <c r="B99" s="202">
        <v>1360000</v>
      </c>
      <c r="C99" s="202">
        <v>304500</v>
      </c>
      <c r="D99" s="203">
        <f t="shared" si="29"/>
        <v>1664500</v>
      </c>
      <c r="E99" s="202">
        <v>1315023.3400000001</v>
      </c>
      <c r="F99" s="202">
        <v>1315023.3400000001</v>
      </c>
      <c r="G99" s="203">
        <f t="shared" si="30"/>
        <v>349476.65999999992</v>
      </c>
    </row>
    <row r="100" spans="1:7" x14ac:dyDescent="0.25">
      <c r="A100" s="83" t="s">
        <v>301</v>
      </c>
      <c r="B100" s="202">
        <v>229000</v>
      </c>
      <c r="C100" s="202">
        <v>0</v>
      </c>
      <c r="D100" s="203">
        <f t="shared" si="29"/>
        <v>229000</v>
      </c>
      <c r="E100" s="202">
        <v>1944.2</v>
      </c>
      <c r="F100" s="202">
        <v>1944.2</v>
      </c>
      <c r="G100" s="203">
        <f t="shared" si="30"/>
        <v>227055.8</v>
      </c>
    </row>
    <row r="101" spans="1:7" x14ac:dyDescent="0.25">
      <c r="A101" s="83" t="s">
        <v>302</v>
      </c>
      <c r="B101" s="203"/>
      <c r="C101" s="203"/>
      <c r="D101" s="203">
        <f t="shared" si="29"/>
        <v>0</v>
      </c>
      <c r="E101" s="203"/>
      <c r="F101" s="203"/>
      <c r="G101" s="203">
        <f t="shared" si="30"/>
        <v>0</v>
      </c>
    </row>
    <row r="102" spans="1:7" x14ac:dyDescent="0.25">
      <c r="A102" s="83" t="s">
        <v>303</v>
      </c>
      <c r="B102" s="177"/>
      <c r="C102" s="177"/>
      <c r="D102" s="177">
        <v>0</v>
      </c>
      <c r="E102" s="177"/>
      <c r="F102" s="177"/>
      <c r="G102" s="177">
        <v>0</v>
      </c>
    </row>
    <row r="103" spans="1:7" x14ac:dyDescent="0.25">
      <c r="A103" s="82" t="s">
        <v>304</v>
      </c>
      <c r="B103" s="79">
        <f>SUM(B104:B112)</f>
        <v>793776.26</v>
      </c>
      <c r="C103" s="79">
        <f>SUM(C104:C112)</f>
        <v>1762644.0899999999</v>
      </c>
      <c r="D103" s="79">
        <f t="shared" ref="D103:G103" si="31">SUM(D104:D112)</f>
        <v>2556420.3499999996</v>
      </c>
      <c r="E103" s="79">
        <f t="shared" si="31"/>
        <v>249854.63</v>
      </c>
      <c r="F103" s="79">
        <f t="shared" si="31"/>
        <v>249854.63</v>
      </c>
      <c r="G103" s="79">
        <f t="shared" si="31"/>
        <v>2306565.7199999997</v>
      </c>
    </row>
    <row r="104" spans="1:7" x14ac:dyDescent="0.25">
      <c r="A104" s="83" t="s">
        <v>305</v>
      </c>
      <c r="B104" s="202">
        <v>202000</v>
      </c>
      <c r="C104" s="202">
        <v>0</v>
      </c>
      <c r="D104" s="203">
        <f t="shared" ref="D104:D112" si="32">B104+C104</f>
        <v>202000</v>
      </c>
      <c r="E104" s="202">
        <v>60548</v>
      </c>
      <c r="F104" s="202">
        <v>60548</v>
      </c>
      <c r="G104" s="203">
        <f t="shared" ref="G104:G112" si="33">D104-E104</f>
        <v>141452</v>
      </c>
    </row>
    <row r="105" spans="1:7" x14ac:dyDescent="0.25">
      <c r="A105" s="83" t="s">
        <v>306</v>
      </c>
      <c r="B105" s="202">
        <v>9000</v>
      </c>
      <c r="C105" s="202">
        <v>800000</v>
      </c>
      <c r="D105" s="203">
        <f t="shared" si="32"/>
        <v>809000</v>
      </c>
      <c r="E105" s="202">
        <v>0</v>
      </c>
      <c r="F105" s="202">
        <v>0</v>
      </c>
      <c r="G105" s="203">
        <f t="shared" si="33"/>
        <v>809000</v>
      </c>
    </row>
    <row r="106" spans="1:7" x14ac:dyDescent="0.25">
      <c r="A106" s="83" t="s">
        <v>307</v>
      </c>
      <c r="B106" s="202">
        <v>0</v>
      </c>
      <c r="C106" s="202">
        <v>962644.09</v>
      </c>
      <c r="D106" s="203">
        <f t="shared" si="32"/>
        <v>962644.09</v>
      </c>
      <c r="E106" s="202">
        <v>0</v>
      </c>
      <c r="F106" s="202">
        <v>0</v>
      </c>
      <c r="G106" s="203">
        <f t="shared" si="33"/>
        <v>962644.09</v>
      </c>
    </row>
    <row r="107" spans="1:7" x14ac:dyDescent="0.25">
      <c r="A107" s="83" t="s">
        <v>308</v>
      </c>
      <c r="B107" s="202">
        <v>122000</v>
      </c>
      <c r="C107" s="202">
        <v>0</v>
      </c>
      <c r="D107" s="203">
        <f t="shared" si="32"/>
        <v>122000</v>
      </c>
      <c r="E107" s="202">
        <v>44959.91</v>
      </c>
      <c r="F107" s="202">
        <v>44959.91</v>
      </c>
      <c r="G107" s="203">
        <f t="shared" si="33"/>
        <v>77040.09</v>
      </c>
    </row>
    <row r="108" spans="1:7" x14ac:dyDescent="0.25">
      <c r="A108" s="83" t="s">
        <v>309</v>
      </c>
      <c r="B108" s="202">
        <v>412776.26</v>
      </c>
      <c r="C108" s="202">
        <v>0</v>
      </c>
      <c r="D108" s="203">
        <f t="shared" si="32"/>
        <v>412776.26</v>
      </c>
      <c r="E108" s="202">
        <v>132978.22</v>
      </c>
      <c r="F108" s="202">
        <v>132978.22</v>
      </c>
      <c r="G108" s="203">
        <f t="shared" si="33"/>
        <v>279798.04000000004</v>
      </c>
    </row>
    <row r="109" spans="1:7" x14ac:dyDescent="0.25">
      <c r="A109" s="83" t="s">
        <v>310</v>
      </c>
      <c r="B109" s="202">
        <v>4000</v>
      </c>
      <c r="C109" s="202">
        <v>0</v>
      </c>
      <c r="D109" s="203">
        <f t="shared" si="32"/>
        <v>4000</v>
      </c>
      <c r="E109" s="202">
        <v>1740</v>
      </c>
      <c r="F109" s="202">
        <v>1740</v>
      </c>
      <c r="G109" s="203">
        <f t="shared" si="33"/>
        <v>2260</v>
      </c>
    </row>
    <row r="110" spans="1:7" x14ac:dyDescent="0.25">
      <c r="A110" s="83" t="s">
        <v>311</v>
      </c>
      <c r="B110" s="202">
        <v>44000</v>
      </c>
      <c r="C110" s="202">
        <v>0</v>
      </c>
      <c r="D110" s="203">
        <f t="shared" si="32"/>
        <v>44000</v>
      </c>
      <c r="E110" s="202">
        <v>9628.5</v>
      </c>
      <c r="F110" s="202">
        <v>9628.5</v>
      </c>
      <c r="G110" s="203">
        <f t="shared" si="33"/>
        <v>34371.5</v>
      </c>
    </row>
    <row r="111" spans="1:7" x14ac:dyDescent="0.25">
      <c r="A111" s="83" t="s">
        <v>312</v>
      </c>
      <c r="B111" s="203"/>
      <c r="C111" s="203"/>
      <c r="D111" s="203">
        <f t="shared" si="32"/>
        <v>0</v>
      </c>
      <c r="E111" s="203"/>
      <c r="F111" s="203"/>
      <c r="G111" s="203">
        <f t="shared" si="33"/>
        <v>0</v>
      </c>
    </row>
    <row r="112" spans="1:7" x14ac:dyDescent="0.25">
      <c r="A112" s="83" t="s">
        <v>313</v>
      </c>
      <c r="B112" s="203"/>
      <c r="C112" s="203"/>
      <c r="D112" s="203">
        <f t="shared" si="32"/>
        <v>0</v>
      </c>
      <c r="E112" s="203"/>
      <c r="F112" s="203"/>
      <c r="G112" s="203">
        <f t="shared" si="33"/>
        <v>0</v>
      </c>
    </row>
    <row r="113" spans="1:7" x14ac:dyDescent="0.25">
      <c r="A113" s="82" t="s">
        <v>314</v>
      </c>
      <c r="B113" s="79">
        <f>SUM(B114:B122)</f>
        <v>8550000</v>
      </c>
      <c r="C113" s="79">
        <f t="shared" ref="C113:G113" si="34">SUM(C114:C122)</f>
        <v>5726275.5300000003</v>
      </c>
      <c r="D113" s="79">
        <f t="shared" si="34"/>
        <v>14276275.530000001</v>
      </c>
      <c r="E113" s="79">
        <f t="shared" si="34"/>
        <v>2692894.86</v>
      </c>
      <c r="F113" s="79">
        <f t="shared" si="34"/>
        <v>2692894.86</v>
      </c>
      <c r="G113" s="79">
        <f t="shared" si="34"/>
        <v>11583380.67</v>
      </c>
    </row>
    <row r="114" spans="1:7" x14ac:dyDescent="0.25">
      <c r="A114" s="83" t="s">
        <v>315</v>
      </c>
      <c r="B114" s="203"/>
      <c r="C114" s="203"/>
      <c r="D114" s="203">
        <f t="shared" ref="D114:D122" si="35">B114+C114</f>
        <v>0</v>
      </c>
      <c r="E114" s="203"/>
      <c r="F114" s="203"/>
      <c r="G114" s="203">
        <f t="shared" ref="G114:G122" si="36">D114-E114</f>
        <v>0</v>
      </c>
    </row>
    <row r="115" spans="1:7" x14ac:dyDescent="0.25">
      <c r="A115" s="83" t="s">
        <v>316</v>
      </c>
      <c r="B115" s="203"/>
      <c r="C115" s="203"/>
      <c r="D115" s="203">
        <f t="shared" si="35"/>
        <v>0</v>
      </c>
      <c r="E115" s="203"/>
      <c r="F115" s="203"/>
      <c r="G115" s="203">
        <f t="shared" si="36"/>
        <v>0</v>
      </c>
    </row>
    <row r="116" spans="1:7" x14ac:dyDescent="0.25">
      <c r="A116" s="83" t="s">
        <v>317</v>
      </c>
      <c r="B116" s="202">
        <v>2000000</v>
      </c>
      <c r="C116" s="202">
        <v>546864</v>
      </c>
      <c r="D116" s="203">
        <f t="shared" si="35"/>
        <v>2546864</v>
      </c>
      <c r="E116" s="202">
        <v>1630138.65</v>
      </c>
      <c r="F116" s="202">
        <v>1630138.65</v>
      </c>
      <c r="G116" s="203">
        <f t="shared" si="36"/>
        <v>916725.35000000009</v>
      </c>
    </row>
    <row r="117" spans="1:7" x14ac:dyDescent="0.25">
      <c r="A117" s="83" t="s">
        <v>318</v>
      </c>
      <c r="B117" s="202">
        <v>6550000</v>
      </c>
      <c r="C117" s="202">
        <v>5179411.53</v>
      </c>
      <c r="D117" s="203">
        <f t="shared" si="35"/>
        <v>11729411.530000001</v>
      </c>
      <c r="E117" s="202">
        <v>1062756.21</v>
      </c>
      <c r="F117" s="202">
        <v>1062756.21</v>
      </c>
      <c r="G117" s="203">
        <f t="shared" si="36"/>
        <v>10666655.32</v>
      </c>
    </row>
    <row r="118" spans="1:7" x14ac:dyDescent="0.25">
      <c r="A118" s="83" t="s">
        <v>319</v>
      </c>
      <c r="B118" s="203"/>
      <c r="C118" s="203"/>
      <c r="D118" s="203">
        <f t="shared" si="35"/>
        <v>0</v>
      </c>
      <c r="E118" s="203"/>
      <c r="F118" s="203"/>
      <c r="G118" s="203">
        <f t="shared" si="36"/>
        <v>0</v>
      </c>
    </row>
    <row r="119" spans="1:7" x14ac:dyDescent="0.25">
      <c r="A119" s="83" t="s">
        <v>320</v>
      </c>
      <c r="B119" s="203"/>
      <c r="C119" s="203"/>
      <c r="D119" s="203">
        <f t="shared" si="35"/>
        <v>0</v>
      </c>
      <c r="E119" s="203"/>
      <c r="F119" s="203"/>
      <c r="G119" s="203">
        <f t="shared" si="36"/>
        <v>0</v>
      </c>
    </row>
    <row r="120" spans="1:7" x14ac:dyDescent="0.25">
      <c r="A120" s="83" t="s">
        <v>321</v>
      </c>
      <c r="B120" s="203"/>
      <c r="C120" s="203"/>
      <c r="D120" s="203">
        <f t="shared" si="35"/>
        <v>0</v>
      </c>
      <c r="E120" s="203"/>
      <c r="F120" s="203"/>
      <c r="G120" s="203">
        <f t="shared" si="36"/>
        <v>0</v>
      </c>
    </row>
    <row r="121" spans="1:7" x14ac:dyDescent="0.25">
      <c r="A121" s="83" t="s">
        <v>322</v>
      </c>
      <c r="B121" s="203"/>
      <c r="C121" s="203"/>
      <c r="D121" s="203">
        <f t="shared" si="35"/>
        <v>0</v>
      </c>
      <c r="E121" s="203"/>
      <c r="F121" s="203"/>
      <c r="G121" s="203">
        <f t="shared" si="36"/>
        <v>0</v>
      </c>
    </row>
    <row r="122" spans="1:7" x14ac:dyDescent="0.25">
      <c r="A122" s="83" t="s">
        <v>323</v>
      </c>
      <c r="B122" s="203"/>
      <c r="C122" s="203"/>
      <c r="D122" s="203">
        <f t="shared" si="35"/>
        <v>0</v>
      </c>
      <c r="E122" s="203"/>
      <c r="F122" s="203"/>
      <c r="G122" s="203">
        <f t="shared" si="36"/>
        <v>0</v>
      </c>
    </row>
    <row r="123" spans="1:7" x14ac:dyDescent="0.25">
      <c r="A123" s="82" t="s">
        <v>324</v>
      </c>
      <c r="B123" s="79">
        <f>SUM(B124:B132)</f>
        <v>70000</v>
      </c>
      <c r="C123" s="79">
        <f t="shared" ref="C123:G123" si="37">SUM(C124:C132)</f>
        <v>532000</v>
      </c>
      <c r="D123" s="79">
        <f t="shared" si="37"/>
        <v>602000</v>
      </c>
      <c r="E123" s="79">
        <f t="shared" si="37"/>
        <v>0</v>
      </c>
      <c r="F123" s="79">
        <f t="shared" si="37"/>
        <v>0</v>
      </c>
      <c r="G123" s="79">
        <f t="shared" si="37"/>
        <v>602000</v>
      </c>
    </row>
    <row r="124" spans="1:7" x14ac:dyDescent="0.25">
      <c r="A124" s="83" t="s">
        <v>325</v>
      </c>
      <c r="B124" s="202">
        <v>40000</v>
      </c>
      <c r="C124" s="202">
        <v>32000</v>
      </c>
      <c r="D124" s="203">
        <f t="shared" ref="D124:D131" si="38">B124+C124</f>
        <v>72000</v>
      </c>
      <c r="E124" s="202">
        <v>0</v>
      </c>
      <c r="F124" s="202">
        <v>0</v>
      </c>
      <c r="G124" s="203">
        <f t="shared" ref="G124:G131" si="39">D124-E124</f>
        <v>72000</v>
      </c>
    </row>
    <row r="125" spans="1:7" x14ac:dyDescent="0.25">
      <c r="A125" s="83" t="s">
        <v>326</v>
      </c>
      <c r="B125" s="203"/>
      <c r="C125" s="203"/>
      <c r="D125" s="203">
        <f t="shared" si="38"/>
        <v>0</v>
      </c>
      <c r="E125" s="203"/>
      <c r="F125" s="203"/>
      <c r="G125" s="203">
        <f t="shared" si="39"/>
        <v>0</v>
      </c>
    </row>
    <row r="126" spans="1:7" x14ac:dyDescent="0.25">
      <c r="A126" s="83" t="s">
        <v>327</v>
      </c>
      <c r="B126" s="203"/>
      <c r="C126" s="203"/>
      <c r="D126" s="203">
        <f t="shared" si="38"/>
        <v>0</v>
      </c>
      <c r="E126" s="203"/>
      <c r="F126" s="203"/>
      <c r="G126" s="203">
        <f t="shared" si="39"/>
        <v>0</v>
      </c>
    </row>
    <row r="127" spans="1:7" x14ac:dyDescent="0.25">
      <c r="A127" s="83" t="s">
        <v>328</v>
      </c>
      <c r="B127" s="202">
        <v>0</v>
      </c>
      <c r="C127" s="202">
        <v>500000</v>
      </c>
      <c r="D127" s="203">
        <f t="shared" si="38"/>
        <v>500000</v>
      </c>
      <c r="E127" s="202">
        <v>0</v>
      </c>
      <c r="F127" s="202">
        <v>0</v>
      </c>
      <c r="G127" s="203">
        <f t="shared" si="39"/>
        <v>500000</v>
      </c>
    </row>
    <row r="128" spans="1:7" x14ac:dyDescent="0.25">
      <c r="A128" s="83" t="s">
        <v>329</v>
      </c>
      <c r="B128" s="203"/>
      <c r="C128" s="203"/>
      <c r="D128" s="203">
        <f t="shared" si="38"/>
        <v>0</v>
      </c>
      <c r="E128" s="203"/>
      <c r="F128" s="203"/>
      <c r="G128" s="203">
        <f t="shared" si="39"/>
        <v>0</v>
      </c>
    </row>
    <row r="129" spans="1:7" x14ac:dyDescent="0.25">
      <c r="A129" s="83" t="s">
        <v>330</v>
      </c>
      <c r="B129" s="202">
        <v>30000</v>
      </c>
      <c r="C129" s="202">
        <v>0</v>
      </c>
      <c r="D129" s="203">
        <f t="shared" si="38"/>
        <v>30000</v>
      </c>
      <c r="E129" s="202">
        <v>0</v>
      </c>
      <c r="F129" s="202">
        <v>0</v>
      </c>
      <c r="G129" s="203">
        <f t="shared" si="39"/>
        <v>30000</v>
      </c>
    </row>
    <row r="130" spans="1:7" x14ac:dyDescent="0.25">
      <c r="A130" s="83" t="s">
        <v>331</v>
      </c>
      <c r="B130" s="203"/>
      <c r="C130" s="203"/>
      <c r="D130" s="203">
        <f t="shared" si="38"/>
        <v>0</v>
      </c>
      <c r="E130" s="203"/>
      <c r="F130" s="203"/>
      <c r="G130" s="203">
        <f t="shared" si="39"/>
        <v>0</v>
      </c>
    </row>
    <row r="131" spans="1:7" x14ac:dyDescent="0.25">
      <c r="A131" s="83" t="s">
        <v>332</v>
      </c>
      <c r="B131" s="203"/>
      <c r="C131" s="203"/>
      <c r="D131" s="203">
        <f t="shared" si="38"/>
        <v>0</v>
      </c>
      <c r="E131" s="203"/>
      <c r="F131" s="203"/>
      <c r="G131" s="203">
        <f t="shared" si="39"/>
        <v>0</v>
      </c>
    </row>
    <row r="132" spans="1:7" x14ac:dyDescent="0.25">
      <c r="A132" s="83" t="s">
        <v>333</v>
      </c>
      <c r="B132" s="178"/>
      <c r="C132" s="178"/>
      <c r="D132" s="178"/>
      <c r="E132" s="178"/>
      <c r="F132" s="178"/>
      <c r="G132" s="178"/>
    </row>
    <row r="133" spans="1:7" x14ac:dyDescent="0.25">
      <c r="A133" s="82" t="s">
        <v>334</v>
      </c>
      <c r="B133" s="79">
        <f>SUM(B134:B136)</f>
        <v>19050000</v>
      </c>
      <c r="C133" s="79">
        <f t="shared" ref="C133:G133" si="40">SUM(C134:C136)</f>
        <v>10283797.220000001</v>
      </c>
      <c r="D133" s="79">
        <f t="shared" si="40"/>
        <v>29333797.219999999</v>
      </c>
      <c r="E133" s="79">
        <f t="shared" si="40"/>
        <v>423426.5</v>
      </c>
      <c r="F133" s="79">
        <f t="shared" si="40"/>
        <v>423426.5</v>
      </c>
      <c r="G133" s="79">
        <f t="shared" si="40"/>
        <v>28910370.719999999</v>
      </c>
    </row>
    <row r="134" spans="1:7" x14ac:dyDescent="0.25">
      <c r="A134" s="83" t="s">
        <v>335</v>
      </c>
      <c r="B134" s="202">
        <v>19050000</v>
      </c>
      <c r="C134" s="202">
        <v>10283797.220000001</v>
      </c>
      <c r="D134" s="203">
        <f t="shared" ref="D134" si="41">B134+C134</f>
        <v>29333797.219999999</v>
      </c>
      <c r="E134" s="202">
        <v>423426.5</v>
      </c>
      <c r="F134" s="202">
        <v>423426.5</v>
      </c>
      <c r="G134" s="203">
        <f t="shared" ref="G134" si="42">D134-E134</f>
        <v>28910370.719999999</v>
      </c>
    </row>
    <row r="135" spans="1:7" x14ac:dyDescent="0.25">
      <c r="A135" s="83" t="s">
        <v>336</v>
      </c>
      <c r="B135" s="179"/>
      <c r="C135" s="179"/>
      <c r="D135" s="179">
        <v>0</v>
      </c>
      <c r="E135" s="179"/>
      <c r="F135" s="179"/>
      <c r="G135" s="179">
        <v>0</v>
      </c>
    </row>
    <row r="136" spans="1:7" x14ac:dyDescent="0.25">
      <c r="A136" s="83" t="s">
        <v>337</v>
      </c>
      <c r="B136" s="179"/>
      <c r="C136" s="179"/>
      <c r="D136" s="179">
        <v>0</v>
      </c>
      <c r="E136" s="179"/>
      <c r="F136" s="179"/>
      <c r="G136" s="179"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43">SUM(C138:C142,C144:C145)</f>
        <v>0</v>
      </c>
      <c r="D137" s="79">
        <f t="shared" si="43"/>
        <v>0</v>
      </c>
      <c r="E137" s="79">
        <f t="shared" si="43"/>
        <v>0</v>
      </c>
      <c r="F137" s="79">
        <f t="shared" si="43"/>
        <v>0</v>
      </c>
      <c r="G137" s="79">
        <f t="shared" si="43"/>
        <v>0</v>
      </c>
    </row>
    <row r="138" spans="1:7" x14ac:dyDescent="0.25">
      <c r="A138" s="83" t="s">
        <v>339</v>
      </c>
      <c r="B138" s="155"/>
      <c r="C138" s="155"/>
      <c r="D138" s="155">
        <v>0</v>
      </c>
      <c r="E138" s="155"/>
      <c r="F138" s="155"/>
      <c r="G138" s="79">
        <f>D138-E138</f>
        <v>0</v>
      </c>
    </row>
    <row r="139" spans="1:7" x14ac:dyDescent="0.25">
      <c r="A139" s="83" t="s">
        <v>340</v>
      </c>
      <c r="B139" s="155"/>
      <c r="C139" s="155"/>
      <c r="D139" s="155">
        <v>0</v>
      </c>
      <c r="E139" s="155"/>
      <c r="F139" s="155"/>
      <c r="G139" s="79">
        <f t="shared" ref="G139:G145" si="44">D139-E139</f>
        <v>0</v>
      </c>
    </row>
    <row r="140" spans="1:7" x14ac:dyDescent="0.25">
      <c r="A140" s="83" t="s">
        <v>341</v>
      </c>
      <c r="B140" s="155"/>
      <c r="C140" s="155"/>
      <c r="D140" s="155">
        <v>0</v>
      </c>
      <c r="E140" s="155"/>
      <c r="F140" s="155"/>
      <c r="G140" s="79">
        <f t="shared" si="44"/>
        <v>0</v>
      </c>
    </row>
    <row r="141" spans="1:7" x14ac:dyDescent="0.25">
      <c r="A141" s="83" t="s">
        <v>342</v>
      </c>
      <c r="B141" s="155"/>
      <c r="C141" s="155"/>
      <c r="D141" s="155">
        <v>0</v>
      </c>
      <c r="E141" s="155"/>
      <c r="F141" s="155"/>
      <c r="G141" s="79">
        <f t="shared" si="44"/>
        <v>0</v>
      </c>
    </row>
    <row r="142" spans="1:7" x14ac:dyDescent="0.25">
      <c r="A142" s="83" t="s">
        <v>343</v>
      </c>
      <c r="B142" s="155"/>
      <c r="C142" s="155"/>
      <c r="D142" s="155">
        <v>0</v>
      </c>
      <c r="E142" s="155"/>
      <c r="F142" s="155"/>
      <c r="G142" s="79">
        <f t="shared" si="44"/>
        <v>0</v>
      </c>
    </row>
    <row r="143" spans="1:7" x14ac:dyDescent="0.25">
      <c r="A143" s="83" t="s">
        <v>3301</v>
      </c>
      <c r="B143" s="155"/>
      <c r="C143" s="155"/>
      <c r="D143" s="155">
        <v>0</v>
      </c>
      <c r="E143" s="155"/>
      <c r="F143" s="155"/>
      <c r="G143" s="79">
        <f t="shared" si="44"/>
        <v>0</v>
      </c>
    </row>
    <row r="144" spans="1:7" x14ac:dyDescent="0.25">
      <c r="A144" s="83" t="s">
        <v>345</v>
      </c>
      <c r="B144" s="155"/>
      <c r="C144" s="155"/>
      <c r="D144" s="155">
        <v>0</v>
      </c>
      <c r="E144" s="155"/>
      <c r="F144" s="155"/>
      <c r="G144" s="79">
        <f t="shared" si="44"/>
        <v>0</v>
      </c>
    </row>
    <row r="145" spans="1:7" x14ac:dyDescent="0.25">
      <c r="A145" s="83" t="s">
        <v>346</v>
      </c>
      <c r="B145" s="156"/>
      <c r="C145" s="156"/>
      <c r="D145" s="155"/>
      <c r="E145" s="156">
        <v>0</v>
      </c>
      <c r="F145" s="156">
        <v>0</v>
      </c>
      <c r="G145" s="79">
        <f t="shared" si="44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45">SUM(C147:C149)</f>
        <v>0</v>
      </c>
      <c r="D146" s="79">
        <f t="shared" si="45"/>
        <v>0</v>
      </c>
      <c r="E146" s="79">
        <f t="shared" si="45"/>
        <v>0</v>
      </c>
      <c r="F146" s="79">
        <f t="shared" si="45"/>
        <v>0</v>
      </c>
      <c r="G146" s="79">
        <f t="shared" si="45"/>
        <v>0</v>
      </c>
    </row>
    <row r="147" spans="1:7" x14ac:dyDescent="0.25">
      <c r="A147" s="83" t="s">
        <v>348</v>
      </c>
      <c r="B147" s="157"/>
      <c r="C147" s="157"/>
      <c r="D147" s="157">
        <v>0</v>
      </c>
      <c r="E147" s="157"/>
      <c r="F147" s="157"/>
      <c r="G147" s="79">
        <f>D147-E147</f>
        <v>0</v>
      </c>
    </row>
    <row r="148" spans="1:7" x14ac:dyDescent="0.25">
      <c r="A148" s="83" t="s">
        <v>349</v>
      </c>
      <c r="B148" s="157"/>
      <c r="C148" s="157"/>
      <c r="D148" s="157">
        <v>0</v>
      </c>
      <c r="E148" s="157"/>
      <c r="F148" s="157"/>
      <c r="G148" s="79">
        <f t="shared" ref="G148:G149" si="46">D148-E148</f>
        <v>0</v>
      </c>
    </row>
    <row r="149" spans="1:7" x14ac:dyDescent="0.25">
      <c r="A149" s="83" t="s">
        <v>350</v>
      </c>
      <c r="B149" s="158">
        <v>0</v>
      </c>
      <c r="C149" s="158"/>
      <c r="D149" s="157"/>
      <c r="E149" s="158"/>
      <c r="F149" s="158"/>
      <c r="G149" s="79">
        <f t="shared" si="46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47">SUM(C151:C157)</f>
        <v>0</v>
      </c>
      <c r="D150" s="79">
        <f t="shared" si="47"/>
        <v>0</v>
      </c>
      <c r="E150" s="79">
        <f t="shared" si="47"/>
        <v>0</v>
      </c>
      <c r="F150" s="79">
        <f t="shared" si="47"/>
        <v>0</v>
      </c>
      <c r="G150" s="79">
        <f t="shared" si="47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48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48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48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48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48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48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94839000</v>
      </c>
      <c r="C159" s="78">
        <f t="shared" ref="C159:G159" si="49">C9+C84</f>
        <v>32193560.450000003</v>
      </c>
      <c r="D159" s="78">
        <f t="shared" si="49"/>
        <v>127032560.45</v>
      </c>
      <c r="E159" s="78">
        <f t="shared" si="49"/>
        <v>35267399.310000002</v>
      </c>
      <c r="F159" s="78">
        <f t="shared" si="49"/>
        <v>35267399.310000002</v>
      </c>
      <c r="G159" s="78">
        <f t="shared" si="49"/>
        <v>92233089.5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57 B5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55939000</v>
      </c>
      <c r="Q2" s="18">
        <f>'Formato 6 a)'!C9</f>
        <v>12867318.610000001</v>
      </c>
      <c r="R2" s="18">
        <f>'Formato 6 a)'!D9</f>
        <v>68806318.609999999</v>
      </c>
      <c r="S2" s="18">
        <f>'Formato 6 a)'!E9</f>
        <v>27013472.970000003</v>
      </c>
      <c r="T2" s="18">
        <f>'Formato 6 a)'!F9</f>
        <v>27013472.970000003</v>
      </c>
      <c r="U2" s="18">
        <f>'Formato 6 a)'!G9</f>
        <v>42260773.999999993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30766394.489999998</v>
      </c>
      <c r="Q3" s="18">
        <f>'Formato 6 a)'!C10</f>
        <v>1431298.65</v>
      </c>
      <c r="R3" s="18">
        <f>'Formato 6 a)'!D10</f>
        <v>32197693.140000001</v>
      </c>
      <c r="S3" s="18">
        <f>'Formato 6 a)'!E10</f>
        <v>12436777.030000001</v>
      </c>
      <c r="T3" s="18">
        <f>'Formato 6 a)'!F10</f>
        <v>12436777.030000001</v>
      </c>
      <c r="U3" s="18">
        <f>'Formato 6 a)'!G10</f>
        <v>19760916.109999996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22777596.68</v>
      </c>
      <c r="Q4" s="18">
        <f>'Formato 6 a)'!C11</f>
        <v>386360.7</v>
      </c>
      <c r="R4" s="18">
        <f>'Formato 6 a)'!D11</f>
        <v>23163957.379999999</v>
      </c>
      <c r="S4" s="18">
        <f>'Formato 6 a)'!E11</f>
        <v>11151442.800000001</v>
      </c>
      <c r="T4" s="18">
        <f>'Formato 6 a)'!F11</f>
        <v>11151442.800000001</v>
      </c>
      <c r="U4" s="18">
        <f>'Formato 6 a)'!G11</f>
        <v>12012514.579999998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1205000</v>
      </c>
      <c r="Q5" s="18">
        <f>'Formato 6 a)'!C12</f>
        <v>38000</v>
      </c>
      <c r="R5" s="18">
        <f>'Formato 6 a)'!D12</f>
        <v>1243000</v>
      </c>
      <c r="S5" s="18">
        <f>'Formato 6 a)'!E12</f>
        <v>606234.91</v>
      </c>
      <c r="T5" s="18">
        <f>'Formato 6 a)'!F12</f>
        <v>606234.91</v>
      </c>
      <c r="U5" s="18">
        <f>'Formato 6 a)'!G12</f>
        <v>636765.09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3501056.41</v>
      </c>
      <c r="Q6" s="18">
        <f>'Formato 6 a)'!C13</f>
        <v>49852.84</v>
      </c>
      <c r="R6" s="18">
        <f>'Formato 6 a)'!D13</f>
        <v>3550909.25</v>
      </c>
      <c r="S6" s="18">
        <f>'Formato 6 a)'!E13</f>
        <v>236149.25</v>
      </c>
      <c r="T6" s="18">
        <f>'Formato 6 a)'!F13</f>
        <v>236149.25</v>
      </c>
      <c r="U6" s="18">
        <f>'Formato 6 a)'!G13</f>
        <v>3314760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250000</v>
      </c>
      <c r="Q7" s="18">
        <f>'Formato 6 a)'!C14</f>
        <v>0</v>
      </c>
      <c r="R7" s="18">
        <f>'Formato 6 a)'!D14</f>
        <v>250000</v>
      </c>
      <c r="S7" s="18">
        <f>'Formato 6 a)'!E14</f>
        <v>0</v>
      </c>
      <c r="T7" s="18">
        <f>'Formato 6 a)'!F14</f>
        <v>0</v>
      </c>
      <c r="U7" s="18">
        <f>'Formato 6 a)'!G14</f>
        <v>250000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2332741.4</v>
      </c>
      <c r="Q8" s="18">
        <f>'Formato 6 a)'!C15</f>
        <v>30785.9</v>
      </c>
      <c r="R8" s="18">
        <f>'Formato 6 a)'!D15</f>
        <v>2363527.2999999998</v>
      </c>
      <c r="S8" s="18">
        <f>'Formato 6 a)'!E15</f>
        <v>388587.06</v>
      </c>
      <c r="T8" s="18">
        <f>'Formato 6 a)'!F15</f>
        <v>388587.06</v>
      </c>
      <c r="U8" s="18">
        <f>'Formato 6 a)'!G15</f>
        <v>1974940.2399999998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700000</v>
      </c>
      <c r="Q9" s="18">
        <f>'Formato 6 a)'!C16</f>
        <v>926299.21</v>
      </c>
      <c r="R9" s="18">
        <f>'Formato 6 a)'!D16</f>
        <v>1626299.21</v>
      </c>
      <c r="S9" s="18">
        <f>'Formato 6 a)'!E16</f>
        <v>54363.01</v>
      </c>
      <c r="T9" s="18">
        <f>'Formato 6 a)'!F16</f>
        <v>54363.01</v>
      </c>
      <c r="U9" s="18">
        <f>'Formato 6 a)'!G16</f>
        <v>1571936.2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3872824.91</v>
      </c>
      <c r="Q11" s="18">
        <f>'Formato 6 a)'!C18</f>
        <v>3221911.42</v>
      </c>
      <c r="R11" s="18">
        <f>'Formato 6 a)'!D18</f>
        <v>7094736.3300000001</v>
      </c>
      <c r="S11" s="18">
        <f>'Formato 6 a)'!E18</f>
        <v>2276166.7799999998</v>
      </c>
      <c r="T11" s="18">
        <f>'Formato 6 a)'!F18</f>
        <v>2276166.7799999998</v>
      </c>
      <c r="U11" s="18">
        <f>'Formato 6 a)'!G18</f>
        <v>4818569.55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659500</v>
      </c>
      <c r="Q12" s="18">
        <f>'Formato 6 a)'!C19</f>
        <v>424089.08</v>
      </c>
      <c r="R12" s="18">
        <f>'Formato 6 a)'!D19</f>
        <v>1083589.08</v>
      </c>
      <c r="S12" s="18">
        <f>'Formato 6 a)'!E19</f>
        <v>133489.57999999999</v>
      </c>
      <c r="T12" s="18">
        <f>'Formato 6 a)'!F19</f>
        <v>133489.57999999999</v>
      </c>
      <c r="U12" s="18">
        <f>'Formato 6 a)'!G19</f>
        <v>950099.50000000012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211000</v>
      </c>
      <c r="Q13" s="18">
        <f>'Formato 6 a)'!C20</f>
        <v>366103.35</v>
      </c>
      <c r="R13" s="18">
        <f>'Formato 6 a)'!D20</f>
        <v>577103.35</v>
      </c>
      <c r="S13" s="18">
        <f>'Formato 6 a)'!E20</f>
        <v>125609.46</v>
      </c>
      <c r="T13" s="18">
        <f>'Formato 6 a)'!F20</f>
        <v>125609.46</v>
      </c>
      <c r="U13" s="18">
        <f>'Formato 6 a)'!G20</f>
        <v>451493.88999999996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548210</v>
      </c>
      <c r="Q15" s="18">
        <f>'Formato 6 a)'!C22</f>
        <v>135639</v>
      </c>
      <c r="R15" s="18">
        <f>'Formato 6 a)'!D22</f>
        <v>683849</v>
      </c>
      <c r="S15" s="18">
        <f>'Formato 6 a)'!E22</f>
        <v>100658</v>
      </c>
      <c r="T15" s="18">
        <f>'Formato 6 a)'!F22</f>
        <v>100658</v>
      </c>
      <c r="U15" s="18">
        <f>'Formato 6 a)'!G22</f>
        <v>583191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27000</v>
      </c>
      <c r="Q16" s="18">
        <f>'Formato 6 a)'!C23</f>
        <v>-12000</v>
      </c>
      <c r="R16" s="18">
        <f>'Formato 6 a)'!D23</f>
        <v>15000</v>
      </c>
      <c r="S16" s="18">
        <f>'Formato 6 a)'!E23</f>
        <v>0</v>
      </c>
      <c r="T16" s="18">
        <f>'Formato 6 a)'!F23</f>
        <v>0</v>
      </c>
      <c r="U16" s="18">
        <f>'Formato 6 a)'!G23</f>
        <v>15000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2166114.91</v>
      </c>
      <c r="Q17" s="18">
        <f>'Formato 6 a)'!C24</f>
        <v>2350079.9900000002</v>
      </c>
      <c r="R17" s="18">
        <f>'Formato 6 a)'!D24</f>
        <v>4516194.9000000004</v>
      </c>
      <c r="S17" s="18">
        <f>'Formato 6 a)'!E24</f>
        <v>1850368.54</v>
      </c>
      <c r="T17" s="18">
        <f>'Formato 6 a)'!F24</f>
        <v>1850368.54</v>
      </c>
      <c r="U17" s="18">
        <f>'Formato 6 a)'!G24</f>
        <v>2665826.3600000003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159000</v>
      </c>
      <c r="Q18" s="18">
        <f>'Formato 6 a)'!C25</f>
        <v>-35000</v>
      </c>
      <c r="R18" s="18">
        <f>'Formato 6 a)'!D25</f>
        <v>124000</v>
      </c>
      <c r="S18" s="18">
        <f>'Formato 6 a)'!E25</f>
        <v>57748.19</v>
      </c>
      <c r="T18" s="18">
        <f>'Formato 6 a)'!F25</f>
        <v>57748.19</v>
      </c>
      <c r="U18" s="18">
        <f>'Formato 6 a)'!G25</f>
        <v>66251.81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102000</v>
      </c>
      <c r="Q20" s="18">
        <f>'Formato 6 a)'!C27</f>
        <v>-7000</v>
      </c>
      <c r="R20" s="18">
        <f>'Formato 6 a)'!D27</f>
        <v>95000</v>
      </c>
      <c r="S20" s="18">
        <f>'Formato 6 a)'!E27</f>
        <v>8293.01</v>
      </c>
      <c r="T20" s="18">
        <f>'Formato 6 a)'!F27</f>
        <v>8293.01</v>
      </c>
      <c r="U20" s="18">
        <f>'Formato 6 a)'!G27</f>
        <v>86706.99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10944710.42</v>
      </c>
      <c r="Q21" s="18">
        <f>'Formato 6 a)'!C28</f>
        <v>3542791.1500000004</v>
      </c>
      <c r="R21" s="18">
        <f>'Formato 6 a)'!D28</f>
        <v>14487501.569999998</v>
      </c>
      <c r="S21" s="18">
        <f>'Formato 6 a)'!E28</f>
        <v>4844691.25</v>
      </c>
      <c r="T21" s="18">
        <f>'Formato 6 a)'!F28</f>
        <v>4844691.25</v>
      </c>
      <c r="U21" s="18">
        <f>'Formato 6 a)'!G28</f>
        <v>9642810.3199999984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1720000</v>
      </c>
      <c r="Q22" s="18">
        <f>'Formato 6 a)'!C29</f>
        <v>-264694.77</v>
      </c>
      <c r="R22" s="18">
        <f>'Formato 6 a)'!D29</f>
        <v>1455305.23</v>
      </c>
      <c r="S22" s="18">
        <f>'Formato 6 a)'!E29</f>
        <v>1114268.45</v>
      </c>
      <c r="T22" s="18">
        <f>'Formato 6 a)'!F29</f>
        <v>1114268.45</v>
      </c>
      <c r="U22" s="18">
        <f>'Formato 6 a)'!G29</f>
        <v>341036.78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267000</v>
      </c>
      <c r="Q23" s="18">
        <f>'Formato 6 a)'!C30</f>
        <v>-16190</v>
      </c>
      <c r="R23" s="18">
        <f>'Formato 6 a)'!D30</f>
        <v>250810</v>
      </c>
      <c r="S23" s="18">
        <f>'Formato 6 a)'!E30</f>
        <v>89262.91</v>
      </c>
      <c r="T23" s="18">
        <f>'Formato 6 a)'!F30</f>
        <v>89262.91</v>
      </c>
      <c r="U23" s="18">
        <f>'Formato 6 a)'!G30</f>
        <v>161547.09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7000</v>
      </c>
      <c r="Q24" s="18">
        <f>'Formato 6 a)'!C31</f>
        <v>608000</v>
      </c>
      <c r="R24" s="18">
        <f>'Formato 6 a)'!D31</f>
        <v>615000</v>
      </c>
      <c r="S24" s="18">
        <f>'Formato 6 a)'!E31</f>
        <v>0</v>
      </c>
      <c r="T24" s="18">
        <f>'Formato 6 a)'!F31</f>
        <v>0</v>
      </c>
      <c r="U24" s="18">
        <f>'Formato 6 a)'!G31</f>
        <v>615000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290000</v>
      </c>
      <c r="Q25" s="18">
        <f>'Formato 6 a)'!C32</f>
        <v>-35480</v>
      </c>
      <c r="R25" s="18">
        <f>'Formato 6 a)'!D32</f>
        <v>254520</v>
      </c>
      <c r="S25" s="18">
        <f>'Formato 6 a)'!E32</f>
        <v>179984.43</v>
      </c>
      <c r="T25" s="18">
        <f>'Formato 6 a)'!F32</f>
        <v>179984.43</v>
      </c>
      <c r="U25" s="18">
        <f>'Formato 6 a)'!G32</f>
        <v>74535.570000000007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1091900</v>
      </c>
      <c r="Q26" s="18">
        <f>'Formato 6 a)'!C33</f>
        <v>637704.92000000004</v>
      </c>
      <c r="R26" s="18">
        <f>'Formato 6 a)'!D33</f>
        <v>1729604.92</v>
      </c>
      <c r="S26" s="18">
        <f>'Formato 6 a)'!E33</f>
        <v>667706.31999999995</v>
      </c>
      <c r="T26" s="18">
        <f>'Formato 6 a)'!F33</f>
        <v>667706.31999999995</v>
      </c>
      <c r="U26" s="18">
        <f>'Formato 6 a)'!G33</f>
        <v>1061898.6000000001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328000</v>
      </c>
      <c r="Q27" s="18">
        <f>'Formato 6 a)'!C34</f>
        <v>-100000</v>
      </c>
      <c r="R27" s="18">
        <f>'Formato 6 a)'!D34</f>
        <v>228000</v>
      </c>
      <c r="S27" s="18">
        <f>'Formato 6 a)'!E34</f>
        <v>97074.81</v>
      </c>
      <c r="T27" s="18">
        <f>'Formato 6 a)'!F34</f>
        <v>97074.81</v>
      </c>
      <c r="U27" s="18">
        <f>'Formato 6 a)'!G34</f>
        <v>130925.19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447000</v>
      </c>
      <c r="Q28" s="18">
        <f>'Formato 6 a)'!C35</f>
        <v>222011.55</v>
      </c>
      <c r="R28" s="18">
        <f>'Formato 6 a)'!D35</f>
        <v>669011.55000000005</v>
      </c>
      <c r="S28" s="18">
        <f>'Formato 6 a)'!E35</f>
        <v>323553.84000000003</v>
      </c>
      <c r="T28" s="18">
        <f>'Formato 6 a)'!F35</f>
        <v>323553.84000000003</v>
      </c>
      <c r="U28" s="18">
        <f>'Formato 6 a)'!G35</f>
        <v>345457.71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6125000</v>
      </c>
      <c r="Q29" s="18">
        <f>'Formato 6 a)'!C36</f>
        <v>2491915.4500000002</v>
      </c>
      <c r="R29" s="18">
        <f>'Formato 6 a)'!D36</f>
        <v>8616915.4499999993</v>
      </c>
      <c r="S29" s="18">
        <f>'Formato 6 a)'!E36</f>
        <v>2062254.49</v>
      </c>
      <c r="T29" s="18">
        <f>'Formato 6 a)'!F36</f>
        <v>2062254.49</v>
      </c>
      <c r="U29" s="18">
        <f>'Formato 6 a)'!G36</f>
        <v>6554660.959999999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668810.42000000004</v>
      </c>
      <c r="Q30" s="18">
        <f>'Formato 6 a)'!C37</f>
        <v>-476</v>
      </c>
      <c r="R30" s="18">
        <f>'Formato 6 a)'!D37</f>
        <v>668334.42000000004</v>
      </c>
      <c r="S30" s="18">
        <f>'Formato 6 a)'!E37</f>
        <v>310586</v>
      </c>
      <c r="T30" s="18">
        <f>'Formato 6 a)'!F37</f>
        <v>310586</v>
      </c>
      <c r="U30" s="18">
        <f>'Formato 6 a)'!G37</f>
        <v>357748.42000000004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8013070.0999999996</v>
      </c>
      <c r="Q31" s="18">
        <f>'Formato 6 a)'!C38</f>
        <v>3811538.39</v>
      </c>
      <c r="R31" s="18">
        <f>'Formato 6 a)'!D38</f>
        <v>11824608.49</v>
      </c>
      <c r="S31" s="18">
        <f>'Formato 6 a)'!E38</f>
        <v>4871248.05</v>
      </c>
      <c r="T31" s="18">
        <f>'Formato 6 a)'!F38</f>
        <v>4871248.05</v>
      </c>
      <c r="U31" s="18">
        <f>'Formato 6 a)'!G38</f>
        <v>6953360.4399999995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6050000</v>
      </c>
      <c r="Q33" s="18">
        <f>'Formato 6 a)'!C40</f>
        <v>0</v>
      </c>
      <c r="R33" s="18">
        <f>'Formato 6 a)'!D40</f>
        <v>6050000</v>
      </c>
      <c r="S33" s="18">
        <f>'Formato 6 a)'!E40</f>
        <v>3095000.02</v>
      </c>
      <c r="T33" s="18">
        <f>'Formato 6 a)'!F40</f>
        <v>3095000.02</v>
      </c>
      <c r="U33" s="18">
        <f>'Formato 6 a)'!G40</f>
        <v>2954999.98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1963070.1</v>
      </c>
      <c r="Q35" s="18">
        <f>'Formato 6 a)'!C42</f>
        <v>3811538.39</v>
      </c>
      <c r="R35" s="18">
        <f>'Formato 6 a)'!D42</f>
        <v>5774608.4900000002</v>
      </c>
      <c r="S35" s="18">
        <f>'Formato 6 a)'!E42</f>
        <v>1776248.03</v>
      </c>
      <c r="T35" s="18">
        <f>'Formato 6 a)'!F42</f>
        <v>1776248.03</v>
      </c>
      <c r="U35" s="18">
        <f>'Formato 6 a)'!G42</f>
        <v>3998360.46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342000.08</v>
      </c>
      <c r="Q41" s="18">
        <f>'Formato 6 a)'!C48</f>
        <v>14299</v>
      </c>
      <c r="R41" s="18">
        <f>'Formato 6 a)'!D48</f>
        <v>356299.08</v>
      </c>
      <c r="S41" s="18">
        <f>'Formato 6 a)'!E48</f>
        <v>91181.5</v>
      </c>
      <c r="T41" s="18">
        <f>'Formato 6 a)'!F48</f>
        <v>91181.5</v>
      </c>
      <c r="U41" s="18">
        <f>'Formato 6 a)'!G48</f>
        <v>265117.58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 t="e">
        <f>'Formato 6 a)'!#REF!</f>
        <v>#REF!</v>
      </c>
      <c r="Q42" s="18" t="e">
        <f>'Formato 6 a)'!#REF!</f>
        <v>#REF!</v>
      </c>
      <c r="R42" s="18" t="e">
        <f>'Formato 6 a)'!#REF!</f>
        <v>#REF!</v>
      </c>
      <c r="S42" s="18" t="e">
        <f>'Formato 6 a)'!#REF!</f>
        <v>#REF!</v>
      </c>
      <c r="T42" s="18" t="e">
        <f>'Formato 6 a)'!#REF!</f>
        <v>#REF!</v>
      </c>
      <c r="U42" s="18" t="e">
        <f>'Formato 6 a)'!#REF!</f>
        <v>#REF!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a)'!B49</f>
        <v>275000</v>
      </c>
      <c r="Q43" s="18">
        <f>'Formato 6 a)'!C49</f>
        <v>-15701</v>
      </c>
      <c r="R43" s="18">
        <f>'Formato 6 a)'!D49</f>
        <v>259299</v>
      </c>
      <c r="S43" s="18">
        <f>'Formato 6 a)'!E49</f>
        <v>77131.5</v>
      </c>
      <c r="T43" s="18">
        <f>'Formato 6 a)'!F49</f>
        <v>77131.5</v>
      </c>
      <c r="U43" s="18">
        <f>'Formato 6 a)'!G49</f>
        <v>182167.5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a)'!B50</f>
        <v>19000</v>
      </c>
      <c r="Q44" s="18">
        <f>'Formato 6 a)'!C50</f>
        <v>25000</v>
      </c>
      <c r="R44" s="18">
        <f>'Formato 6 a)'!D50</f>
        <v>44000</v>
      </c>
      <c r="S44" s="18">
        <f>'Formato 6 a)'!E50</f>
        <v>14050</v>
      </c>
      <c r="T44" s="18">
        <f>'Formato 6 a)'!F50</f>
        <v>14050</v>
      </c>
      <c r="U44" s="18">
        <f>'Formato 6 a)'!G50</f>
        <v>29950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a)'!B51</f>
        <v>0</v>
      </c>
      <c r="Q45" s="18">
        <f>'Formato 6 a)'!C51</f>
        <v>0</v>
      </c>
      <c r="R45" s="18">
        <f>'Formato 6 a)'!D51</f>
        <v>0</v>
      </c>
      <c r="S45" s="18">
        <f>'Formato 6 a)'!E51</f>
        <v>0</v>
      </c>
      <c r="T45" s="18">
        <f>'Formato 6 a)'!F51</f>
        <v>0</v>
      </c>
      <c r="U45" s="18">
        <f>'Formato 6 a)'!G51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a)'!B52</f>
        <v>0</v>
      </c>
      <c r="Q46" s="18">
        <f>'Formato 6 a)'!C52</f>
        <v>700000</v>
      </c>
      <c r="R46" s="18">
        <f>'Formato 6 a)'!D52</f>
        <v>700000</v>
      </c>
      <c r="S46" s="18">
        <f>'Formato 6 a)'!E52</f>
        <v>0</v>
      </c>
      <c r="T46" s="18">
        <f>'Formato 6 a)'!F52</f>
        <v>0</v>
      </c>
      <c r="U46" s="18">
        <f>'Formato 6 a)'!G52</f>
        <v>700000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a)'!B53</f>
        <v>0</v>
      </c>
      <c r="Q47" s="18">
        <f>'Formato 6 a)'!C53</f>
        <v>0</v>
      </c>
      <c r="R47" s="18">
        <f>'Formato 6 a)'!D53</f>
        <v>0</v>
      </c>
      <c r="S47" s="18">
        <f>'Formato 6 a)'!E53</f>
        <v>0</v>
      </c>
      <c r="T47" s="18">
        <f>'Formato 6 a)'!F53</f>
        <v>0</v>
      </c>
      <c r="U47" s="18">
        <f>'Formato 6 a)'!G53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a)'!B54</f>
        <v>41000.080000000002</v>
      </c>
      <c r="Q48" s="18">
        <f>'Formato 6 a)'!C54</f>
        <v>5000</v>
      </c>
      <c r="R48" s="18">
        <f>'Formato 6 a)'!D54</f>
        <v>46000.08</v>
      </c>
      <c r="S48" s="18">
        <f>'Formato 6 a)'!E54</f>
        <v>0</v>
      </c>
      <c r="T48" s="18">
        <f>'Formato 6 a)'!F54</f>
        <v>0</v>
      </c>
      <c r="U48" s="18">
        <f>'Formato 6 a)'!G54</f>
        <v>46000.08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a)'!B55</f>
        <v>0</v>
      </c>
      <c r="Q49" s="18">
        <f>'Formato 6 a)'!C55</f>
        <v>0</v>
      </c>
      <c r="R49" s="18">
        <f>'Formato 6 a)'!D55</f>
        <v>0</v>
      </c>
      <c r="S49" s="18">
        <f>'Formato 6 a)'!E55</f>
        <v>0</v>
      </c>
      <c r="T49" s="18">
        <f>'Formato 6 a)'!F55</f>
        <v>0</v>
      </c>
      <c r="U49" s="18">
        <f>'Formato 6 a)'!G55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a)'!B56</f>
        <v>0</v>
      </c>
      <c r="Q50" s="18">
        <f>'Formato 6 a)'!C56</f>
        <v>1000000</v>
      </c>
      <c r="R50" s="18">
        <f>'Formato 6 a)'!D56</f>
        <v>1000000</v>
      </c>
      <c r="S50" s="18">
        <f>'Formato 6 a)'!E56</f>
        <v>0</v>
      </c>
      <c r="T50" s="18">
        <f>'Formato 6 a)'!F56</f>
        <v>0</v>
      </c>
      <c r="U50" s="18">
        <f>'Formato 6 a)'!G56</f>
        <v>1000000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a)'!B57</f>
        <v>7000</v>
      </c>
      <c r="Q51" s="18">
        <f>'Formato 6 a)'!C57</f>
        <v>0</v>
      </c>
      <c r="R51" s="18">
        <f>'Formato 6 a)'!D57</f>
        <v>7000</v>
      </c>
      <c r="S51" s="18">
        <f>'Formato 6 a)'!E57</f>
        <v>0</v>
      </c>
      <c r="T51" s="18">
        <f>'Formato 6 a)'!F57</f>
        <v>0</v>
      </c>
      <c r="U51" s="18">
        <f>'Formato 6 a)'!G57</f>
        <v>7000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467928.36</v>
      </c>
      <c r="R52" s="18">
        <f>'Formato 6 a)'!D59</f>
        <v>467928.36</v>
      </c>
      <c r="S52" s="18">
        <f>'Formato 6 a)'!E59</f>
        <v>467928.36</v>
      </c>
      <c r="T52" s="18">
        <f>'Formato 6 a)'!F59</f>
        <v>467928.36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2000000</v>
      </c>
      <c r="Q55" s="18">
        <f>'Formato 6 a)'!C62</f>
        <v>-1180000</v>
      </c>
      <c r="R55" s="18">
        <f>'Formato 6 a)'!D62</f>
        <v>820000</v>
      </c>
      <c r="S55" s="18">
        <f>'Formato 6 a)'!E62</f>
        <v>0</v>
      </c>
      <c r="T55" s="18">
        <f>'Formato 6 a)'!F62</f>
        <v>0</v>
      </c>
      <c r="U55" s="18">
        <f>'Formato 6 a)'!G62</f>
        <v>820000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4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2000000</v>
      </c>
      <c r="Q63" s="18">
        <f>'Formato 6 a)'!C70</f>
        <v>-1180000</v>
      </c>
      <c r="R63" s="18">
        <f>'Formato 6 a)'!D70</f>
        <v>820000</v>
      </c>
      <c r="S63" s="18">
        <f>'Formato 6 a)'!E70</f>
        <v>0</v>
      </c>
      <c r="T63" s="18">
        <f>'Formato 6 a)'!F70</f>
        <v>0</v>
      </c>
      <c r="U63" s="18">
        <f>'Formato 6 a)'!G70</f>
        <v>820000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2025480</v>
      </c>
      <c r="R68" s="18">
        <f>'Formato 6 a)'!D75</f>
        <v>2025480</v>
      </c>
      <c r="S68" s="18">
        <f>'Formato 6 a)'!E75</f>
        <v>2025480</v>
      </c>
      <c r="T68" s="18">
        <f>'Formato 6 a)'!F75</f>
        <v>2025480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2000000</v>
      </c>
      <c r="R69" s="18">
        <f>'Formato 6 a)'!D76</f>
        <v>2000000</v>
      </c>
      <c r="S69" s="18">
        <f>'Formato 6 a)'!E76</f>
        <v>2000000</v>
      </c>
      <c r="T69" s="18">
        <f>'Formato 6 a)'!F76</f>
        <v>2000000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25480</v>
      </c>
      <c r="R70" s="18">
        <f>'Formato 6 a)'!D77</f>
        <v>25480</v>
      </c>
      <c r="S70" s="18">
        <f>'Formato 6 a)'!E77</f>
        <v>25480</v>
      </c>
      <c r="T70" s="18">
        <f>'Formato 6 a)'!F77</f>
        <v>25480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38900000</v>
      </c>
      <c r="Q76">
        <f>'Formato 6 a)'!C84</f>
        <v>19326241.840000004</v>
      </c>
      <c r="R76">
        <f>'Formato 6 a)'!D84</f>
        <v>58226241.840000004</v>
      </c>
      <c r="S76">
        <f>'Formato 6 a)'!E84</f>
        <v>8253926.3399999999</v>
      </c>
      <c r="T76">
        <f>'Formato 6 a)'!F84</f>
        <v>8253926.3399999999</v>
      </c>
      <c r="U76">
        <f>'Formato 6 a)'!G84</f>
        <v>49972315.5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8475223.7400000002</v>
      </c>
      <c r="Q77">
        <f>'Formato 6 a)'!C85</f>
        <v>546025</v>
      </c>
      <c r="R77">
        <f>'Formato 6 a)'!D85</f>
        <v>9021248.7400000002</v>
      </c>
      <c r="S77">
        <f>'Formato 6 a)'!E85</f>
        <v>3426771.3099999996</v>
      </c>
      <c r="T77">
        <f>'Formato 6 a)'!F85</f>
        <v>3426771.3099999996</v>
      </c>
      <c r="U77">
        <f>'Formato 6 a)'!G85</f>
        <v>5594477.4299999997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6489019.0800000001</v>
      </c>
      <c r="Q78">
        <f>'Formato 6 a)'!C86</f>
        <v>0</v>
      </c>
      <c r="R78">
        <f>'Formato 6 a)'!D86</f>
        <v>6489019.0800000001</v>
      </c>
      <c r="S78">
        <f>'Formato 6 a)'!E86</f>
        <v>3320422.8</v>
      </c>
      <c r="T78">
        <f>'Formato 6 a)'!F86</f>
        <v>3320422.8</v>
      </c>
      <c r="U78">
        <f>'Formato 6 a)'!G86</f>
        <v>3168596.2800000003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154000</v>
      </c>
      <c r="R79">
        <f>'Formato 6 a)'!D87</f>
        <v>154000</v>
      </c>
      <c r="S79">
        <f>'Formato 6 a)'!E87</f>
        <v>0</v>
      </c>
      <c r="T79">
        <f>'Formato 6 a)'!F87</f>
        <v>0</v>
      </c>
      <c r="U79">
        <f>'Formato 6 a)'!G87</f>
        <v>154000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1095453.07</v>
      </c>
      <c r="Q80">
        <f>'Formato 6 a)'!C88</f>
        <v>165000</v>
      </c>
      <c r="R80">
        <f>'Formato 6 a)'!D88</f>
        <v>1260453.07</v>
      </c>
      <c r="S80">
        <f>'Formato 6 a)'!E88</f>
        <v>59930.76</v>
      </c>
      <c r="T80">
        <f>'Formato 6 a)'!F88</f>
        <v>59930.76</v>
      </c>
      <c r="U80">
        <f>'Formato 6 a)'!G88</f>
        <v>1200522.31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350000</v>
      </c>
      <c r="Q81">
        <f>'Formato 6 a)'!C89</f>
        <v>-100000</v>
      </c>
      <c r="R81">
        <f>'Formato 6 a)'!D89</f>
        <v>250000</v>
      </c>
      <c r="S81">
        <f>'Formato 6 a)'!E89</f>
        <v>0</v>
      </c>
      <c r="T81">
        <f>'Formato 6 a)'!F89</f>
        <v>0</v>
      </c>
      <c r="U81">
        <f>'Formato 6 a)'!G89</f>
        <v>250000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540751.59</v>
      </c>
      <c r="Q82">
        <f>'Formato 6 a)'!C90</f>
        <v>327025</v>
      </c>
      <c r="R82">
        <f>'Formato 6 a)'!D90</f>
        <v>867776.59</v>
      </c>
      <c r="S82">
        <f>'Formato 6 a)'!E90</f>
        <v>46417.75</v>
      </c>
      <c r="T82">
        <f>'Formato 6 a)'!F90</f>
        <v>46417.75</v>
      </c>
      <c r="U82">
        <f>'Formato 6 a)'!G90</f>
        <v>821358.84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1961000</v>
      </c>
      <c r="Q85">
        <f>'Formato 6 a)'!C93</f>
        <v>475500</v>
      </c>
      <c r="R85">
        <f>'Formato 6 a)'!D93</f>
        <v>2436500</v>
      </c>
      <c r="S85">
        <f>'Formato 6 a)'!E93</f>
        <v>1460979.04</v>
      </c>
      <c r="T85">
        <f>'Formato 6 a)'!F93</f>
        <v>1460979.04</v>
      </c>
      <c r="U85">
        <f>'Formato 6 a)'!G93</f>
        <v>975520.96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49000</v>
      </c>
      <c r="Q86">
        <f>'Formato 6 a)'!C94</f>
        <v>18000</v>
      </c>
      <c r="R86">
        <f>'Formato 6 a)'!D94</f>
        <v>67000</v>
      </c>
      <c r="S86">
        <f>'Formato 6 a)'!E94</f>
        <v>10077.42</v>
      </c>
      <c r="T86">
        <f>'Formato 6 a)'!F94</f>
        <v>10077.42</v>
      </c>
      <c r="U86">
        <f>'Formato 6 a)'!G94</f>
        <v>56922.58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105000</v>
      </c>
      <c r="Q87">
        <f>'Formato 6 a)'!C95</f>
        <v>153000</v>
      </c>
      <c r="R87">
        <f>'Formato 6 a)'!D95</f>
        <v>258000</v>
      </c>
      <c r="S87">
        <f>'Formato 6 a)'!E95</f>
        <v>98028.800000000003</v>
      </c>
      <c r="T87">
        <f>'Formato 6 a)'!F95</f>
        <v>98028.800000000003</v>
      </c>
      <c r="U87">
        <f>'Formato 6 a)'!G95</f>
        <v>159971.20000000001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205000</v>
      </c>
      <c r="Q89">
        <f>'Formato 6 a)'!C97</f>
        <v>0</v>
      </c>
      <c r="R89">
        <f>'Formato 6 a)'!D97</f>
        <v>205000</v>
      </c>
      <c r="S89">
        <f>'Formato 6 a)'!E97</f>
        <v>33910</v>
      </c>
      <c r="T89">
        <f>'Formato 6 a)'!F97</f>
        <v>33910</v>
      </c>
      <c r="U89">
        <f>'Formato 6 a)'!G97</f>
        <v>171090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13000</v>
      </c>
      <c r="Q90">
        <f>'Formato 6 a)'!C98</f>
        <v>0</v>
      </c>
      <c r="R90">
        <f>'Formato 6 a)'!D98</f>
        <v>13000</v>
      </c>
      <c r="S90">
        <f>'Formato 6 a)'!E98</f>
        <v>1995.28</v>
      </c>
      <c r="T90">
        <f>'Formato 6 a)'!F98</f>
        <v>1995.28</v>
      </c>
      <c r="U90">
        <f>'Formato 6 a)'!G98</f>
        <v>11004.72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1360000</v>
      </c>
      <c r="Q91">
        <f>'Formato 6 a)'!C99</f>
        <v>304500</v>
      </c>
      <c r="R91">
        <f>'Formato 6 a)'!D99</f>
        <v>1664500</v>
      </c>
      <c r="S91">
        <f>'Formato 6 a)'!E99</f>
        <v>1315023.3400000001</v>
      </c>
      <c r="T91">
        <f>'Formato 6 a)'!F99</f>
        <v>1315023.3400000001</v>
      </c>
      <c r="U91">
        <f>'Formato 6 a)'!G99</f>
        <v>349476.65999999992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229000</v>
      </c>
      <c r="Q92">
        <f>'Formato 6 a)'!C100</f>
        <v>0</v>
      </c>
      <c r="R92">
        <f>'Formato 6 a)'!D100</f>
        <v>229000</v>
      </c>
      <c r="S92">
        <f>'Formato 6 a)'!E100</f>
        <v>1944.2</v>
      </c>
      <c r="T92">
        <f>'Formato 6 a)'!F100</f>
        <v>1944.2</v>
      </c>
      <c r="U92">
        <f>'Formato 6 a)'!G100</f>
        <v>227055.8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793776.26</v>
      </c>
      <c r="Q95">
        <f>'Formato 6 a)'!C103</f>
        <v>1762644.0899999999</v>
      </c>
      <c r="R95">
        <f>'Formato 6 a)'!D103</f>
        <v>2556420.3499999996</v>
      </c>
      <c r="S95">
        <f>'Formato 6 a)'!E103</f>
        <v>249854.63</v>
      </c>
      <c r="T95">
        <f>'Formato 6 a)'!F103</f>
        <v>249854.63</v>
      </c>
      <c r="U95">
        <f>'Formato 6 a)'!G103</f>
        <v>2306565.7199999997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202000</v>
      </c>
      <c r="Q96">
        <f>'Formato 6 a)'!C104</f>
        <v>0</v>
      </c>
      <c r="R96">
        <f>'Formato 6 a)'!D104</f>
        <v>202000</v>
      </c>
      <c r="S96">
        <f>'Formato 6 a)'!E104</f>
        <v>60548</v>
      </c>
      <c r="T96">
        <f>'Formato 6 a)'!F104</f>
        <v>60548</v>
      </c>
      <c r="U96">
        <f>'Formato 6 a)'!G104</f>
        <v>141452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9000</v>
      </c>
      <c r="Q97">
        <f>'Formato 6 a)'!C105</f>
        <v>800000</v>
      </c>
      <c r="R97">
        <f>'Formato 6 a)'!D105</f>
        <v>809000</v>
      </c>
      <c r="S97">
        <f>'Formato 6 a)'!E105</f>
        <v>0</v>
      </c>
      <c r="T97">
        <f>'Formato 6 a)'!F105</f>
        <v>0</v>
      </c>
      <c r="U97">
        <f>'Formato 6 a)'!G105</f>
        <v>809000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962644.09</v>
      </c>
      <c r="R98">
        <f>'Formato 6 a)'!D106</f>
        <v>962644.09</v>
      </c>
      <c r="S98">
        <f>'Formato 6 a)'!E106</f>
        <v>0</v>
      </c>
      <c r="T98">
        <f>'Formato 6 a)'!F106</f>
        <v>0</v>
      </c>
      <c r="U98">
        <f>'Formato 6 a)'!G106</f>
        <v>962644.09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122000</v>
      </c>
      <c r="Q99">
        <f>'Formato 6 a)'!C107</f>
        <v>0</v>
      </c>
      <c r="R99">
        <f>'Formato 6 a)'!D107</f>
        <v>122000</v>
      </c>
      <c r="S99">
        <f>'Formato 6 a)'!E107</f>
        <v>44959.91</v>
      </c>
      <c r="T99">
        <f>'Formato 6 a)'!F107</f>
        <v>44959.91</v>
      </c>
      <c r="U99">
        <f>'Formato 6 a)'!G107</f>
        <v>77040.09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412776.26</v>
      </c>
      <c r="Q100">
        <f>'Formato 6 a)'!C108</f>
        <v>0</v>
      </c>
      <c r="R100">
        <f>'Formato 6 a)'!D108</f>
        <v>412776.26</v>
      </c>
      <c r="S100">
        <f>'Formato 6 a)'!E108</f>
        <v>132978.22</v>
      </c>
      <c r="T100">
        <f>'Formato 6 a)'!F108</f>
        <v>132978.22</v>
      </c>
      <c r="U100">
        <f>'Formato 6 a)'!G108</f>
        <v>279798.04000000004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4000</v>
      </c>
      <c r="Q101">
        <f>'Formato 6 a)'!C109</f>
        <v>0</v>
      </c>
      <c r="R101">
        <f>'Formato 6 a)'!D109</f>
        <v>4000</v>
      </c>
      <c r="S101">
        <f>'Formato 6 a)'!E109</f>
        <v>1740</v>
      </c>
      <c r="T101">
        <f>'Formato 6 a)'!F109</f>
        <v>1740</v>
      </c>
      <c r="U101">
        <f>'Formato 6 a)'!G109</f>
        <v>2260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44000</v>
      </c>
      <c r="Q102">
        <f>'Formato 6 a)'!C110</f>
        <v>0</v>
      </c>
      <c r="R102">
        <f>'Formato 6 a)'!D110</f>
        <v>44000</v>
      </c>
      <c r="S102">
        <f>'Formato 6 a)'!E110</f>
        <v>9628.5</v>
      </c>
      <c r="T102">
        <f>'Formato 6 a)'!F110</f>
        <v>9628.5</v>
      </c>
      <c r="U102">
        <f>'Formato 6 a)'!G110</f>
        <v>34371.5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8550000</v>
      </c>
      <c r="Q105">
        <f>'Formato 6 a)'!C113</f>
        <v>5726275.5300000003</v>
      </c>
      <c r="R105">
        <f>'Formato 6 a)'!D113</f>
        <v>14276275.530000001</v>
      </c>
      <c r="S105">
        <f>'Formato 6 a)'!E113</f>
        <v>2692894.86</v>
      </c>
      <c r="T105">
        <f>'Formato 6 a)'!F113</f>
        <v>2692894.86</v>
      </c>
      <c r="U105">
        <f>'Formato 6 a)'!G113</f>
        <v>11583380.67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2000000</v>
      </c>
      <c r="Q108">
        <f>'Formato 6 a)'!C116</f>
        <v>546864</v>
      </c>
      <c r="R108">
        <f>'Formato 6 a)'!D116</f>
        <v>2546864</v>
      </c>
      <c r="S108">
        <f>'Formato 6 a)'!E116</f>
        <v>1630138.65</v>
      </c>
      <c r="T108">
        <f>'Formato 6 a)'!F116</f>
        <v>1630138.65</v>
      </c>
      <c r="U108">
        <f>'Formato 6 a)'!G116</f>
        <v>916725.35000000009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6550000</v>
      </c>
      <c r="Q109">
        <f>'Formato 6 a)'!C117</f>
        <v>5179411.53</v>
      </c>
      <c r="R109">
        <f>'Formato 6 a)'!D117</f>
        <v>11729411.530000001</v>
      </c>
      <c r="S109">
        <f>'Formato 6 a)'!E117</f>
        <v>1062756.21</v>
      </c>
      <c r="T109">
        <f>'Formato 6 a)'!F117</f>
        <v>1062756.21</v>
      </c>
      <c r="U109">
        <f>'Formato 6 a)'!G117</f>
        <v>10666655.32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70000</v>
      </c>
      <c r="Q115">
        <f>'Formato 6 a)'!C123</f>
        <v>532000</v>
      </c>
      <c r="R115">
        <f>'Formato 6 a)'!D123</f>
        <v>602000</v>
      </c>
      <c r="S115">
        <f>'Formato 6 a)'!E123</f>
        <v>0</v>
      </c>
      <c r="T115">
        <f>'Formato 6 a)'!F123</f>
        <v>0</v>
      </c>
      <c r="U115">
        <f>'Formato 6 a)'!G123</f>
        <v>602000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40000</v>
      </c>
      <c r="Q116">
        <f>'Formato 6 a)'!C124</f>
        <v>32000</v>
      </c>
      <c r="R116">
        <f>'Formato 6 a)'!D124</f>
        <v>72000</v>
      </c>
      <c r="S116">
        <f>'Formato 6 a)'!E124</f>
        <v>0</v>
      </c>
      <c r="T116">
        <f>'Formato 6 a)'!F124</f>
        <v>0</v>
      </c>
      <c r="U116">
        <f>'Formato 6 a)'!G124</f>
        <v>72000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500000</v>
      </c>
      <c r="R119">
        <f>'Formato 6 a)'!D127</f>
        <v>500000</v>
      </c>
      <c r="S119">
        <f>'Formato 6 a)'!E127</f>
        <v>0</v>
      </c>
      <c r="T119">
        <f>'Formato 6 a)'!F127</f>
        <v>0</v>
      </c>
      <c r="U119">
        <f>'Formato 6 a)'!G127</f>
        <v>500000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30000</v>
      </c>
      <c r="Q121">
        <f>'Formato 6 a)'!C129</f>
        <v>0</v>
      </c>
      <c r="R121">
        <f>'Formato 6 a)'!D129</f>
        <v>30000</v>
      </c>
      <c r="S121">
        <f>'Formato 6 a)'!E129</f>
        <v>0</v>
      </c>
      <c r="T121">
        <f>'Formato 6 a)'!F129</f>
        <v>0</v>
      </c>
      <c r="U121">
        <f>'Formato 6 a)'!G129</f>
        <v>30000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19050000</v>
      </c>
      <c r="Q125">
        <f>'Formato 6 a)'!C133</f>
        <v>10283797.220000001</v>
      </c>
      <c r="R125">
        <f>'Formato 6 a)'!D133</f>
        <v>29333797.219999999</v>
      </c>
      <c r="S125">
        <f>'Formato 6 a)'!E133</f>
        <v>423426.5</v>
      </c>
      <c r="T125">
        <f>'Formato 6 a)'!F133</f>
        <v>423426.5</v>
      </c>
      <c r="U125">
        <f>'Formato 6 a)'!G133</f>
        <v>28910370.719999999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19050000</v>
      </c>
      <c r="Q126">
        <f>'Formato 6 a)'!C134</f>
        <v>10283797.220000001</v>
      </c>
      <c r="R126">
        <f>'Formato 6 a)'!D134</f>
        <v>29333797.219999999</v>
      </c>
      <c r="S126">
        <f>'Formato 6 a)'!E134</f>
        <v>423426.5</v>
      </c>
      <c r="T126">
        <f>'Formato 6 a)'!F134</f>
        <v>423426.5</v>
      </c>
      <c r="U126">
        <f>'Formato 6 a)'!G134</f>
        <v>28910370.719999999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94839000</v>
      </c>
      <c r="Q150">
        <f>'Formato 6 a)'!C159</f>
        <v>32193560.450000003</v>
      </c>
      <c r="R150">
        <f>'Formato 6 a)'!D159</f>
        <v>127032560.45</v>
      </c>
      <c r="S150">
        <f>'Formato 6 a)'!E159</f>
        <v>35267399.310000002</v>
      </c>
      <c r="T150">
        <f>'Formato 6 a)'!F159</f>
        <v>35267399.310000002</v>
      </c>
      <c r="U150">
        <f>'Formato 6 a)'!G159</f>
        <v>92233089.5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13" zoomScale="90" zoomScaleNormal="90" workbookViewId="0">
      <selection activeCell="C24" sqref="C24:C25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229" t="s">
        <v>3290</v>
      </c>
      <c r="B1" s="229"/>
      <c r="C1" s="229"/>
      <c r="D1" s="229"/>
      <c r="E1" s="229"/>
      <c r="F1" s="229"/>
      <c r="G1" s="229"/>
    </row>
    <row r="2" spans="1:7" x14ac:dyDescent="0.25">
      <c r="A2" s="210" t="str">
        <f>ENTE_PUBLICO_A</f>
        <v>Municipio de Tierra Blanca Guanajuato, Gobierno del Estado de Guanajuato (a)</v>
      </c>
      <c r="B2" s="211"/>
      <c r="C2" s="211"/>
      <c r="D2" s="211"/>
      <c r="E2" s="211"/>
      <c r="F2" s="211"/>
      <c r="G2" s="212"/>
    </row>
    <row r="3" spans="1:7" x14ac:dyDescent="0.25">
      <c r="A3" s="213" t="s">
        <v>277</v>
      </c>
      <c r="B3" s="214"/>
      <c r="C3" s="214"/>
      <c r="D3" s="214"/>
      <c r="E3" s="214"/>
      <c r="F3" s="214"/>
      <c r="G3" s="215"/>
    </row>
    <row r="4" spans="1:7" x14ac:dyDescent="0.25">
      <c r="A4" s="213" t="s">
        <v>431</v>
      </c>
      <c r="B4" s="214"/>
      <c r="C4" s="214"/>
      <c r="D4" s="214"/>
      <c r="E4" s="214"/>
      <c r="F4" s="214"/>
      <c r="G4" s="215"/>
    </row>
    <row r="5" spans="1:7" x14ac:dyDescent="0.25">
      <c r="A5" s="216" t="str">
        <f>TRIMESTRE</f>
        <v>Del 1 de enero al 30 de junio de 2022 (b)</v>
      </c>
      <c r="B5" s="217"/>
      <c r="C5" s="217"/>
      <c r="D5" s="217"/>
      <c r="E5" s="217"/>
      <c r="F5" s="217"/>
      <c r="G5" s="218"/>
    </row>
    <row r="6" spans="1:7" x14ac:dyDescent="0.25">
      <c r="A6" s="219" t="s">
        <v>118</v>
      </c>
      <c r="B6" s="220"/>
      <c r="C6" s="220"/>
      <c r="D6" s="220"/>
      <c r="E6" s="220"/>
      <c r="F6" s="220"/>
      <c r="G6" s="221"/>
    </row>
    <row r="7" spans="1:7" x14ac:dyDescent="0.25">
      <c r="A7" s="225" t="s">
        <v>0</v>
      </c>
      <c r="B7" s="227" t="s">
        <v>279</v>
      </c>
      <c r="C7" s="227"/>
      <c r="D7" s="227"/>
      <c r="E7" s="227"/>
      <c r="F7" s="227"/>
      <c r="G7" s="231" t="s">
        <v>280</v>
      </c>
    </row>
    <row r="8" spans="1:7" ht="30" x14ac:dyDescent="0.25">
      <c r="A8" s="226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230"/>
    </row>
    <row r="9" spans="1:7" x14ac:dyDescent="0.25">
      <c r="A9" s="52" t="s">
        <v>440</v>
      </c>
      <c r="B9" s="59">
        <f>SUM(B10:GASTO_NE_FIN_01)</f>
        <v>55939000</v>
      </c>
      <c r="C9" s="59">
        <f>SUM(C10:GASTO_NE_FIN_02)</f>
        <v>15035246.970000001</v>
      </c>
      <c r="D9" s="59">
        <f>SUM(D10:GASTO_NE_FIN_03)</f>
        <v>70974246.969999999</v>
      </c>
      <c r="E9" s="59">
        <f>SUM(E10:GASTO_NE_FIN_04)</f>
        <v>27013472.969999999</v>
      </c>
      <c r="F9" s="59">
        <f>SUM(F10:GASTO_NE_FIN_05)</f>
        <v>27013472.969999999</v>
      </c>
      <c r="G9" s="59">
        <f>SUM(G10:GASTO_NE_FIN_06)</f>
        <v>43960774</v>
      </c>
    </row>
    <row r="10" spans="1:7" s="24" customFormat="1" x14ac:dyDescent="0.25">
      <c r="A10" s="140" t="s">
        <v>432</v>
      </c>
      <c r="B10" s="199">
        <v>55939000</v>
      </c>
      <c r="C10" s="199">
        <v>0</v>
      </c>
      <c r="D10" s="201">
        <f>B10+C10</f>
        <v>55939000</v>
      </c>
      <c r="E10" s="199">
        <v>27013472.969999999</v>
      </c>
      <c r="F10" s="199">
        <v>27013472.969999999</v>
      </c>
      <c r="G10" s="201">
        <f>D10-E10</f>
        <v>28925527.030000001</v>
      </c>
    </row>
    <row r="11" spans="1:7" s="24" customFormat="1" x14ac:dyDescent="0.25">
      <c r="A11" s="140" t="s">
        <v>433</v>
      </c>
      <c r="B11" s="199">
        <v>0</v>
      </c>
      <c r="C11" s="199">
        <v>15035246.970000001</v>
      </c>
      <c r="D11" s="201">
        <f t="shared" ref="D11:D17" si="0">B11+C11</f>
        <v>15035246.970000001</v>
      </c>
      <c r="E11" s="199">
        <v>0</v>
      </c>
      <c r="F11" s="199">
        <v>0</v>
      </c>
      <c r="G11" s="201">
        <f t="shared" ref="G11:G17" si="1">D11-E11</f>
        <v>15035246.970000001</v>
      </c>
    </row>
    <row r="12" spans="1:7" s="24" customFormat="1" ht="14.25" customHeight="1" x14ac:dyDescent="0.25">
      <c r="A12" s="140" t="s">
        <v>434</v>
      </c>
      <c r="B12" s="201"/>
      <c r="C12" s="201"/>
      <c r="D12" s="201">
        <f t="shared" si="0"/>
        <v>0</v>
      </c>
      <c r="E12" s="201"/>
      <c r="F12" s="201"/>
      <c r="G12" s="201">
        <f t="shared" si="1"/>
        <v>0</v>
      </c>
    </row>
    <row r="13" spans="1:7" s="24" customFormat="1" ht="14.25" customHeight="1" x14ac:dyDescent="0.25">
      <c r="A13" s="140" t="s">
        <v>435</v>
      </c>
      <c r="B13" s="201"/>
      <c r="C13" s="201"/>
      <c r="D13" s="201">
        <f t="shared" si="0"/>
        <v>0</v>
      </c>
      <c r="E13" s="201"/>
      <c r="F13" s="201"/>
      <c r="G13" s="201">
        <f t="shared" si="1"/>
        <v>0</v>
      </c>
    </row>
    <row r="14" spans="1:7" s="24" customFormat="1" ht="14.25" customHeight="1" x14ac:dyDescent="0.25">
      <c r="A14" s="140" t="s">
        <v>436</v>
      </c>
      <c r="B14" s="201"/>
      <c r="C14" s="201"/>
      <c r="D14" s="201">
        <f t="shared" si="0"/>
        <v>0</v>
      </c>
      <c r="E14" s="201"/>
      <c r="F14" s="201"/>
      <c r="G14" s="201">
        <f t="shared" si="1"/>
        <v>0</v>
      </c>
    </row>
    <row r="15" spans="1:7" s="24" customFormat="1" ht="14.25" customHeight="1" x14ac:dyDescent="0.25">
      <c r="A15" s="140" t="s">
        <v>437</v>
      </c>
      <c r="B15" s="201"/>
      <c r="C15" s="201"/>
      <c r="D15" s="201">
        <f t="shared" si="0"/>
        <v>0</v>
      </c>
      <c r="E15" s="201"/>
      <c r="F15" s="201"/>
      <c r="G15" s="201">
        <f t="shared" si="1"/>
        <v>0</v>
      </c>
    </row>
    <row r="16" spans="1:7" s="24" customFormat="1" ht="14.25" customHeight="1" x14ac:dyDescent="0.25">
      <c r="A16" s="140" t="s">
        <v>438</v>
      </c>
      <c r="B16" s="201"/>
      <c r="C16" s="201"/>
      <c r="D16" s="201">
        <f t="shared" si="0"/>
        <v>0</v>
      </c>
      <c r="E16" s="201"/>
      <c r="F16" s="201"/>
      <c r="G16" s="201">
        <f t="shared" si="1"/>
        <v>0</v>
      </c>
    </row>
    <row r="17" spans="1:7" s="24" customFormat="1" ht="14.25" customHeight="1" x14ac:dyDescent="0.25">
      <c r="A17" s="140" t="s">
        <v>439</v>
      </c>
      <c r="B17" s="201"/>
      <c r="C17" s="201"/>
      <c r="D17" s="201">
        <f t="shared" si="0"/>
        <v>0</v>
      </c>
      <c r="E17" s="201"/>
      <c r="F17" s="201"/>
      <c r="G17" s="201">
        <f t="shared" si="1"/>
        <v>0</v>
      </c>
    </row>
    <row r="18" spans="1:7" x14ac:dyDescent="0.25">
      <c r="A18" s="75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38900000</v>
      </c>
      <c r="C19" s="61">
        <f>SUM(C20:GASTO_E_FIN_02)</f>
        <v>0</v>
      </c>
      <c r="D19" s="61">
        <f>SUM(D20:GASTO_E_FIN_03)</f>
        <v>38900000</v>
      </c>
      <c r="E19" s="61">
        <f>SUM(E20:GASTO_E_FIN_04)</f>
        <v>3518128.21</v>
      </c>
      <c r="F19" s="61">
        <f>SUM(F20:GASTO_E_FIN_05)</f>
        <v>3518128.21</v>
      </c>
      <c r="G19" s="61">
        <f>SUM(G20:GASTO_E_FIN_06)</f>
        <v>35381871.789999999</v>
      </c>
    </row>
    <row r="20" spans="1:7" s="24" customFormat="1" x14ac:dyDescent="0.25">
      <c r="A20" s="140" t="s">
        <v>432</v>
      </c>
      <c r="B20" s="184">
        <v>38900000</v>
      </c>
      <c r="C20" s="184">
        <v>0</v>
      </c>
      <c r="D20" s="183">
        <v>38900000</v>
      </c>
      <c r="E20" s="184">
        <v>3518128.21</v>
      </c>
      <c r="F20" s="184">
        <v>3518128.21</v>
      </c>
      <c r="G20" s="183">
        <v>35381871.789999999</v>
      </c>
    </row>
    <row r="21" spans="1:7" s="24" customFormat="1" x14ac:dyDescent="0.25">
      <c r="A21" s="140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2">D21-E21</f>
        <v>0</v>
      </c>
    </row>
    <row r="22" spans="1:7" s="24" customFormat="1" x14ac:dyDescent="0.25">
      <c r="A22" s="140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s="24" customFormat="1" x14ac:dyDescent="0.25">
      <c r="A23" s="140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s="24" customFormat="1" x14ac:dyDescent="0.25">
      <c r="A24" s="140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s="24" customFormat="1" x14ac:dyDescent="0.25">
      <c r="A25" s="140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s="24" customFormat="1" x14ac:dyDescent="0.25">
      <c r="A26" s="140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s="24" customFormat="1" x14ac:dyDescent="0.25">
      <c r="A27" s="140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75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94839000</v>
      </c>
      <c r="C29" s="61">
        <f>GASTO_NE_T2+GASTO_E_T2</f>
        <v>15035246.970000001</v>
      </c>
      <c r="D29" s="61">
        <f>GASTO_NE_T3+GASTO_E_T3</f>
        <v>109874246.97</v>
      </c>
      <c r="E29" s="61">
        <f>GASTO_NE_T4+GASTO_E_T4</f>
        <v>30531601.18</v>
      </c>
      <c r="F29" s="61">
        <f>GASTO_NE_T5+GASTO_E_T5</f>
        <v>30531601.18</v>
      </c>
      <c r="G29" s="61">
        <f>GASTO_NE_T6+GASTO_E_T6</f>
        <v>79342645.789999992</v>
      </c>
    </row>
    <row r="30" spans="1:7" x14ac:dyDescent="0.25">
      <c r="A30" s="58"/>
      <c r="B30" s="65"/>
      <c r="C30" s="65"/>
      <c r="D30" s="65"/>
      <c r="E30" s="65"/>
      <c r="F30" s="65"/>
      <c r="G30" s="77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55939000</v>
      </c>
      <c r="Q2" s="18">
        <f>GASTO_NE_T2</f>
        <v>15035246.970000001</v>
      </c>
      <c r="R2" s="18">
        <f>GASTO_NE_T3</f>
        <v>70974246.969999999</v>
      </c>
      <c r="S2" s="18">
        <f>GASTO_NE_T4</f>
        <v>27013472.969999999</v>
      </c>
      <c r="T2" s="18">
        <f>GASTO_NE_T5</f>
        <v>27013472.969999999</v>
      </c>
      <c r="U2" s="18">
        <f>GASTO_NE_T6</f>
        <v>43960774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38900000</v>
      </c>
      <c r="Q3" s="18">
        <f>GASTO_E_T2</f>
        <v>0</v>
      </c>
      <c r="R3" s="18">
        <f>GASTO_E_T3</f>
        <v>38900000</v>
      </c>
      <c r="S3" s="18">
        <f>GASTO_E_T4</f>
        <v>3518128.21</v>
      </c>
      <c r="T3" s="18">
        <f>GASTO_E_T5</f>
        <v>3518128.21</v>
      </c>
      <c r="U3" s="18">
        <f>GASTO_E_T6</f>
        <v>35381871.789999999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94839000</v>
      </c>
      <c r="Q4" s="18">
        <f>TOTAL_E_T2</f>
        <v>15035246.970000001</v>
      </c>
      <c r="R4" s="18">
        <f>TOTAL_E_T3</f>
        <v>109874246.97</v>
      </c>
      <c r="S4" s="18">
        <f>TOTAL_E_T4</f>
        <v>30531601.18</v>
      </c>
      <c r="T4" s="18">
        <f>TOTAL_E_T5</f>
        <v>30531601.18</v>
      </c>
      <c r="U4" s="18">
        <f>TOTAL_E_T6</f>
        <v>79342645.789999992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16" zoomScale="90" zoomScaleNormal="90" workbookViewId="0">
      <selection activeCell="B28" sqref="B28:G35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235" t="s">
        <v>3289</v>
      </c>
      <c r="B1" s="236"/>
      <c r="C1" s="236"/>
      <c r="D1" s="236"/>
      <c r="E1" s="236"/>
      <c r="F1" s="236"/>
      <c r="G1" s="236"/>
    </row>
    <row r="2" spans="1:7" x14ac:dyDescent="0.25">
      <c r="A2" s="210" t="str">
        <f>ENTE_PUBLICO_A</f>
        <v>Municipio de Tierra Blanca Guanajuato, Gobierno del Estado de Guanajuato (a)</v>
      </c>
      <c r="B2" s="211"/>
      <c r="C2" s="211"/>
      <c r="D2" s="211"/>
      <c r="E2" s="211"/>
      <c r="F2" s="211"/>
      <c r="G2" s="212"/>
    </row>
    <row r="3" spans="1:7" x14ac:dyDescent="0.25">
      <c r="A3" s="213" t="s">
        <v>396</v>
      </c>
      <c r="B3" s="214"/>
      <c r="C3" s="214"/>
      <c r="D3" s="214"/>
      <c r="E3" s="214"/>
      <c r="F3" s="214"/>
      <c r="G3" s="215"/>
    </row>
    <row r="4" spans="1:7" x14ac:dyDescent="0.25">
      <c r="A4" s="213" t="s">
        <v>397</v>
      </c>
      <c r="B4" s="214"/>
      <c r="C4" s="214"/>
      <c r="D4" s="214"/>
      <c r="E4" s="214"/>
      <c r="F4" s="214"/>
      <c r="G4" s="215"/>
    </row>
    <row r="5" spans="1:7" x14ac:dyDescent="0.25">
      <c r="A5" s="216" t="str">
        <f>TRIMESTRE</f>
        <v>Del 1 de enero al 30 de junio de 2022 (b)</v>
      </c>
      <c r="B5" s="217"/>
      <c r="C5" s="217"/>
      <c r="D5" s="217"/>
      <c r="E5" s="217"/>
      <c r="F5" s="217"/>
      <c r="G5" s="218"/>
    </row>
    <row r="6" spans="1:7" x14ac:dyDescent="0.25">
      <c r="A6" s="219" t="s">
        <v>118</v>
      </c>
      <c r="B6" s="220"/>
      <c r="C6" s="220"/>
      <c r="D6" s="220"/>
      <c r="E6" s="220"/>
      <c r="F6" s="220"/>
      <c r="G6" s="221"/>
    </row>
    <row r="7" spans="1:7" x14ac:dyDescent="0.25">
      <c r="A7" s="214" t="s">
        <v>0</v>
      </c>
      <c r="B7" s="219" t="s">
        <v>279</v>
      </c>
      <c r="C7" s="220"/>
      <c r="D7" s="220"/>
      <c r="E7" s="220"/>
      <c r="F7" s="221"/>
      <c r="G7" s="231" t="s">
        <v>3286</v>
      </c>
    </row>
    <row r="8" spans="1:7" ht="30.75" customHeight="1" x14ac:dyDescent="0.25">
      <c r="A8" s="214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230"/>
    </row>
    <row r="9" spans="1:7" x14ac:dyDescent="0.25">
      <c r="A9" s="52" t="s">
        <v>363</v>
      </c>
      <c r="B9" s="69">
        <f>SUM(B10,B19,B27,B37)</f>
        <v>55939000</v>
      </c>
      <c r="C9" s="69">
        <f t="shared" ref="C9:G9" si="0">SUM(C10,C19,C27,C37)</f>
        <v>0</v>
      </c>
      <c r="D9" s="69">
        <f t="shared" si="0"/>
        <v>55939000</v>
      </c>
      <c r="E9" s="69">
        <f t="shared" si="0"/>
        <v>12983681.429999998</v>
      </c>
      <c r="F9" s="69">
        <f t="shared" si="0"/>
        <v>12983681.429999998</v>
      </c>
      <c r="G9" s="69">
        <f t="shared" si="0"/>
        <v>65878658.119999997</v>
      </c>
    </row>
    <row r="10" spans="1:7" x14ac:dyDescent="0.25">
      <c r="A10" s="53" t="s">
        <v>364</v>
      </c>
      <c r="B10" s="70">
        <f>SUM(B11:B18)</f>
        <v>34427653.68</v>
      </c>
      <c r="C10" s="70">
        <f t="shared" ref="C10:F10" si="1">SUM(C11:C18)</f>
        <v>0</v>
      </c>
      <c r="D10" s="70">
        <f t="shared" si="1"/>
        <v>34427653.68</v>
      </c>
      <c r="E10" s="70">
        <f t="shared" si="1"/>
        <v>7802378.3599999994</v>
      </c>
      <c r="F10" s="70">
        <f t="shared" si="1"/>
        <v>7802378.3599999994</v>
      </c>
      <c r="G10" s="70">
        <f>SUM(G11:G18)</f>
        <v>49548614.869999997</v>
      </c>
    </row>
    <row r="11" spans="1:7" x14ac:dyDescent="0.25">
      <c r="A11" s="63" t="s">
        <v>365</v>
      </c>
      <c r="B11" s="190">
        <v>6411063</v>
      </c>
      <c r="C11" s="190">
        <v>0</v>
      </c>
      <c r="D11" s="189">
        <v>6411063</v>
      </c>
      <c r="E11" s="190">
        <v>1319090.8899999999</v>
      </c>
      <c r="F11" s="190">
        <v>1319090.8899999999</v>
      </c>
      <c r="G11" s="162">
        <v>26625275.32</v>
      </c>
    </row>
    <row r="12" spans="1:7" ht="14.25" customHeight="1" x14ac:dyDescent="0.25">
      <c r="A12" s="63" t="s">
        <v>366</v>
      </c>
      <c r="B12" s="190">
        <v>456941.55</v>
      </c>
      <c r="C12" s="190">
        <v>0</v>
      </c>
      <c r="D12" s="189">
        <v>456941.55</v>
      </c>
      <c r="E12" s="190">
        <v>89786.7</v>
      </c>
      <c r="F12" s="190">
        <v>89786.7</v>
      </c>
      <c r="G12" s="162">
        <v>5091972.1100000003</v>
      </c>
    </row>
    <row r="13" spans="1:7" x14ac:dyDescent="0.25">
      <c r="A13" s="63" t="s">
        <v>367</v>
      </c>
      <c r="B13" s="190">
        <v>14894408.91</v>
      </c>
      <c r="C13" s="190">
        <v>0</v>
      </c>
      <c r="D13" s="189">
        <v>14894408.91</v>
      </c>
      <c r="E13" s="190">
        <v>2738319.4</v>
      </c>
      <c r="F13" s="190">
        <v>2738319.4</v>
      </c>
      <c r="G13" s="162">
        <v>367154.85</v>
      </c>
    </row>
    <row r="14" spans="1:7" ht="14.25" customHeight="1" x14ac:dyDescent="0.25">
      <c r="A14" s="63" t="s">
        <v>368</v>
      </c>
      <c r="B14" s="189"/>
      <c r="C14" s="189"/>
      <c r="D14" s="189">
        <v>0</v>
      </c>
      <c r="E14" s="189"/>
      <c r="F14" s="189"/>
      <c r="G14" s="162">
        <v>12156089.51</v>
      </c>
    </row>
    <row r="15" spans="1:7" ht="14.25" customHeight="1" x14ac:dyDescent="0.25">
      <c r="A15" s="63" t="s">
        <v>369</v>
      </c>
      <c r="B15" s="190">
        <v>7617345.4000000004</v>
      </c>
      <c r="C15" s="190">
        <v>0</v>
      </c>
      <c r="D15" s="189">
        <v>7617345.4000000004</v>
      </c>
      <c r="E15" s="190">
        <v>2545507.6</v>
      </c>
      <c r="F15" s="190">
        <v>2545507.6</v>
      </c>
      <c r="G15" s="71" t="s">
        <v>3303</v>
      </c>
    </row>
    <row r="16" spans="1:7" ht="14.25" customHeight="1" x14ac:dyDescent="0.25">
      <c r="A16" s="63" t="s">
        <v>370</v>
      </c>
      <c r="B16" s="189"/>
      <c r="C16" s="189"/>
      <c r="D16" s="189">
        <v>0</v>
      </c>
      <c r="E16" s="189"/>
      <c r="F16" s="189"/>
      <c r="G16" s="162">
        <v>5071837.8</v>
      </c>
    </row>
    <row r="17" spans="1:7" x14ac:dyDescent="0.25">
      <c r="A17" s="63" t="s">
        <v>371</v>
      </c>
      <c r="B17" s="190">
        <v>285995.88</v>
      </c>
      <c r="C17" s="190">
        <v>0</v>
      </c>
      <c r="D17" s="189">
        <v>285995.88</v>
      </c>
      <c r="E17" s="190">
        <v>49710.6</v>
      </c>
      <c r="F17" s="190">
        <v>49710.6</v>
      </c>
      <c r="G17" s="71" t="s">
        <v>3303</v>
      </c>
    </row>
    <row r="18" spans="1:7" ht="14.25" customHeight="1" x14ac:dyDescent="0.25">
      <c r="A18" s="63" t="s">
        <v>372</v>
      </c>
      <c r="B18" s="190">
        <v>4761898.9400000004</v>
      </c>
      <c r="C18" s="190">
        <v>0</v>
      </c>
      <c r="D18" s="189">
        <v>4761898.9400000004</v>
      </c>
      <c r="E18" s="190">
        <v>1059963.17</v>
      </c>
      <c r="F18" s="190">
        <v>1059963.17</v>
      </c>
      <c r="G18" s="162">
        <v>236285.28</v>
      </c>
    </row>
    <row r="19" spans="1:7" x14ac:dyDescent="0.25">
      <c r="A19" s="53" t="s">
        <v>373</v>
      </c>
      <c r="B19" s="152">
        <f>B20+B21+B22+B23+B24+B25+B26</f>
        <v>20210317.760000002</v>
      </c>
      <c r="C19" s="70">
        <f t="shared" ref="C19:F19" si="2">SUM(C20:C26)</f>
        <v>0</v>
      </c>
      <c r="D19" s="70">
        <f t="shared" si="2"/>
        <v>20210317.760000002</v>
      </c>
      <c r="E19" s="70">
        <f t="shared" si="2"/>
        <v>4955680.54</v>
      </c>
      <c r="F19" s="70">
        <f t="shared" si="2"/>
        <v>4955680.54</v>
      </c>
      <c r="G19" s="70">
        <f>SUM(G20:G26)</f>
        <v>15254637.220000001</v>
      </c>
    </row>
    <row r="20" spans="1:7" x14ac:dyDescent="0.25">
      <c r="A20" s="63" t="s">
        <v>374</v>
      </c>
      <c r="B20" s="161">
        <v>674240.2</v>
      </c>
      <c r="C20" s="161" t="s">
        <v>3303</v>
      </c>
      <c r="D20" s="159">
        <v>674240.2</v>
      </c>
      <c r="E20" s="161">
        <v>111168.04</v>
      </c>
      <c r="F20" s="161">
        <v>111168.04</v>
      </c>
      <c r="G20" s="162">
        <v>563072.16</v>
      </c>
    </row>
    <row r="21" spans="1:7" x14ac:dyDescent="0.25">
      <c r="A21" s="63" t="s">
        <v>375</v>
      </c>
      <c r="B21" s="161">
        <v>11141985.810000001</v>
      </c>
      <c r="C21" s="161" t="s">
        <v>3303</v>
      </c>
      <c r="D21" s="159">
        <v>11141985.810000001</v>
      </c>
      <c r="E21" s="161">
        <v>2842910.64</v>
      </c>
      <c r="F21" s="161">
        <v>2842910.64</v>
      </c>
      <c r="G21" s="162">
        <v>8299075.1699999999</v>
      </c>
    </row>
    <row r="22" spans="1:7" ht="14.25" customHeight="1" x14ac:dyDescent="0.25">
      <c r="A22" s="63" t="s">
        <v>376</v>
      </c>
      <c r="B22" s="161"/>
      <c r="C22" s="161"/>
      <c r="D22" s="159" t="s">
        <v>3303</v>
      </c>
      <c r="E22" s="161"/>
      <c r="F22" s="161"/>
      <c r="G22" s="71" t="s">
        <v>3303</v>
      </c>
    </row>
    <row r="23" spans="1:7" x14ac:dyDescent="0.25">
      <c r="A23" s="63" t="s">
        <v>377</v>
      </c>
      <c r="B23" s="161">
        <v>4530499.04</v>
      </c>
      <c r="C23" s="161" t="s">
        <v>3303</v>
      </c>
      <c r="D23" s="159">
        <v>4530499.04</v>
      </c>
      <c r="E23" s="161">
        <v>1059811.5</v>
      </c>
      <c r="F23" s="161">
        <v>1059811.5</v>
      </c>
      <c r="G23" s="162">
        <v>3470687.54</v>
      </c>
    </row>
    <row r="24" spans="1:7" x14ac:dyDescent="0.25">
      <c r="A24" s="63" t="s">
        <v>378</v>
      </c>
      <c r="B24" s="161">
        <v>1636739.21</v>
      </c>
      <c r="C24" s="161" t="s">
        <v>3303</v>
      </c>
      <c r="D24" s="159">
        <v>1636739.21</v>
      </c>
      <c r="E24" s="161">
        <v>296174.94</v>
      </c>
      <c r="F24" s="161">
        <v>296174.94</v>
      </c>
      <c r="G24" s="162">
        <v>1340564.27</v>
      </c>
    </row>
    <row r="25" spans="1:7" x14ac:dyDescent="0.25">
      <c r="A25" s="63" t="s">
        <v>379</v>
      </c>
      <c r="B25" s="161">
        <v>2226853.5</v>
      </c>
      <c r="C25" s="161" t="s">
        <v>3303</v>
      </c>
      <c r="D25" s="159">
        <v>2226853.5</v>
      </c>
      <c r="E25" s="161">
        <v>645615.42000000004</v>
      </c>
      <c r="F25" s="161">
        <v>645615.42000000004</v>
      </c>
      <c r="G25" s="162">
        <v>1581238.08</v>
      </c>
    </row>
    <row r="26" spans="1:7" ht="14.25" customHeight="1" x14ac:dyDescent="0.25">
      <c r="A26" s="63" t="s">
        <v>380</v>
      </c>
      <c r="B26" s="159"/>
      <c r="C26" s="159"/>
      <c r="D26" s="159" t="s">
        <v>3303</v>
      </c>
      <c r="E26" s="159"/>
      <c r="F26" s="159"/>
      <c r="G26" s="71" t="s">
        <v>3303</v>
      </c>
    </row>
    <row r="27" spans="1:7" x14ac:dyDescent="0.25">
      <c r="A27" s="53" t="s">
        <v>381</v>
      </c>
      <c r="B27" s="70">
        <f>SUM(B28:B36)</f>
        <v>1301028.56</v>
      </c>
      <c r="C27" s="70">
        <f t="shared" ref="C27:F27" si="3">SUM(C28:C36)</f>
        <v>0</v>
      </c>
      <c r="D27" s="70">
        <f t="shared" si="3"/>
        <v>1301028.56</v>
      </c>
      <c r="E27" s="70">
        <f t="shared" si="3"/>
        <v>225622.53</v>
      </c>
      <c r="F27" s="70">
        <f t="shared" si="3"/>
        <v>225622.53</v>
      </c>
      <c r="G27" s="70">
        <f>SUM(G28:G36)</f>
        <v>1075406.03</v>
      </c>
    </row>
    <row r="28" spans="1:7" x14ac:dyDescent="0.25">
      <c r="A28" s="68" t="s">
        <v>382</v>
      </c>
      <c r="B28" s="161">
        <v>322102.73</v>
      </c>
      <c r="C28" s="161" t="s">
        <v>3303</v>
      </c>
      <c r="D28" s="159">
        <v>322102.73</v>
      </c>
      <c r="E28" s="161">
        <v>48134.7</v>
      </c>
      <c r="F28" s="161">
        <v>48134.7</v>
      </c>
      <c r="G28" s="162">
        <v>273968.03000000003</v>
      </c>
    </row>
    <row r="29" spans="1:7" ht="14.25" customHeight="1" x14ac:dyDescent="0.25">
      <c r="A29" s="63" t="s">
        <v>383</v>
      </c>
      <c r="B29" s="161">
        <v>447623.05</v>
      </c>
      <c r="C29" s="161" t="s">
        <v>3303</v>
      </c>
      <c r="D29" s="159">
        <v>447623.05</v>
      </c>
      <c r="E29" s="161">
        <v>69281.600000000006</v>
      </c>
      <c r="F29" s="161">
        <v>69281.600000000006</v>
      </c>
      <c r="G29" s="162">
        <v>378341.45</v>
      </c>
    </row>
    <row r="30" spans="1:7" x14ac:dyDescent="0.25">
      <c r="A30" s="63" t="s">
        <v>384</v>
      </c>
      <c r="B30" s="159"/>
      <c r="C30" s="159"/>
      <c r="D30" s="159" t="s">
        <v>3303</v>
      </c>
      <c r="E30" s="159"/>
      <c r="F30" s="159"/>
      <c r="G30" s="71" t="s">
        <v>3303</v>
      </c>
    </row>
    <row r="31" spans="1:7" x14ac:dyDescent="0.25">
      <c r="A31" s="63" t="s">
        <v>385</v>
      </c>
      <c r="B31" s="159"/>
      <c r="C31" s="159"/>
      <c r="D31" s="159" t="s">
        <v>3303</v>
      </c>
      <c r="E31" s="159"/>
      <c r="F31" s="159"/>
      <c r="G31" s="71" t="s">
        <v>3303</v>
      </c>
    </row>
    <row r="32" spans="1:7" x14ac:dyDescent="0.25">
      <c r="A32" s="63" t="s">
        <v>386</v>
      </c>
      <c r="B32" s="159"/>
      <c r="C32" s="159"/>
      <c r="D32" s="159" t="s">
        <v>3303</v>
      </c>
      <c r="E32" s="159"/>
      <c r="F32" s="159"/>
      <c r="G32" s="71" t="s">
        <v>3303</v>
      </c>
    </row>
    <row r="33" spans="1:7" x14ac:dyDescent="0.25">
      <c r="A33" s="63" t="s">
        <v>387</v>
      </c>
      <c r="B33" s="159"/>
      <c r="C33" s="159"/>
      <c r="D33" s="159" t="s">
        <v>3303</v>
      </c>
      <c r="E33" s="159"/>
      <c r="F33" s="159"/>
      <c r="G33" s="71" t="s">
        <v>3303</v>
      </c>
    </row>
    <row r="34" spans="1:7" x14ac:dyDescent="0.25">
      <c r="A34" s="63" t="s">
        <v>388</v>
      </c>
      <c r="B34" s="161">
        <v>531302.78</v>
      </c>
      <c r="C34" s="161" t="s">
        <v>3303</v>
      </c>
      <c r="D34" s="159">
        <v>531302.78</v>
      </c>
      <c r="E34" s="161">
        <v>108206.23</v>
      </c>
      <c r="F34" s="161">
        <v>108206.23</v>
      </c>
      <c r="G34" s="162">
        <v>423096.55</v>
      </c>
    </row>
    <row r="35" spans="1:7" x14ac:dyDescent="0.25">
      <c r="A35" s="63" t="s">
        <v>389</v>
      </c>
      <c r="B35" s="159"/>
      <c r="C35" s="159"/>
      <c r="D35" s="159" t="s">
        <v>3303</v>
      </c>
      <c r="E35" s="159"/>
      <c r="F35" s="159"/>
      <c r="G35" s="71" t="s">
        <v>3303</v>
      </c>
    </row>
    <row r="36" spans="1:7" x14ac:dyDescent="0.25">
      <c r="A36" s="63" t="s">
        <v>390</v>
      </c>
      <c r="B36" s="159"/>
      <c r="C36" s="159"/>
      <c r="D36" s="159" t="s">
        <v>3303</v>
      </c>
      <c r="E36" s="159"/>
      <c r="F36" s="159"/>
      <c r="G36" s="71" t="s">
        <v>3303</v>
      </c>
    </row>
    <row r="37" spans="1:7" ht="30" x14ac:dyDescent="0.25">
      <c r="A37" s="64" t="s">
        <v>398</v>
      </c>
      <c r="B37" s="70">
        <f>SUM(B38:B41)</f>
        <v>0</v>
      </c>
      <c r="C37" s="70">
        <f t="shared" ref="C37:F37" si="4">SUM(C38:C41)</f>
        <v>0</v>
      </c>
      <c r="D37" s="70">
        <f t="shared" si="4"/>
        <v>0</v>
      </c>
      <c r="E37" s="70">
        <f t="shared" si="4"/>
        <v>0</v>
      </c>
      <c r="F37" s="70">
        <f t="shared" si="4"/>
        <v>0</v>
      </c>
      <c r="G37" s="70">
        <f>SUM(G38:G41)</f>
        <v>0</v>
      </c>
    </row>
    <row r="38" spans="1:7" x14ac:dyDescent="0.25">
      <c r="A38" s="68" t="s">
        <v>391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1">
        <f>D38-E38</f>
        <v>0</v>
      </c>
    </row>
    <row r="39" spans="1:7" ht="30" x14ac:dyDescent="0.25">
      <c r="A39" s="68" t="s">
        <v>392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1">
        <f t="shared" ref="G39:G41" si="5">D39-E39</f>
        <v>0</v>
      </c>
    </row>
    <row r="40" spans="1:7" x14ac:dyDescent="0.25">
      <c r="A40" s="68" t="s">
        <v>393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1">
        <f t="shared" si="5"/>
        <v>0</v>
      </c>
    </row>
    <row r="41" spans="1:7" x14ac:dyDescent="0.25">
      <c r="A41" s="68" t="s">
        <v>394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1">
        <f t="shared" si="5"/>
        <v>0</v>
      </c>
    </row>
    <row r="42" spans="1:7" x14ac:dyDescent="0.25">
      <c r="A42" s="68"/>
      <c r="B42" s="71"/>
      <c r="C42" s="71"/>
      <c r="D42" s="71"/>
      <c r="E42" s="71"/>
      <c r="F42" s="71"/>
      <c r="G42" s="71"/>
    </row>
    <row r="43" spans="1:7" x14ac:dyDescent="0.25">
      <c r="A43" s="55" t="s">
        <v>395</v>
      </c>
      <c r="B43" s="72">
        <f>SUM(B44,B53,B61,B71)</f>
        <v>38900000</v>
      </c>
      <c r="C43" s="72">
        <f t="shared" ref="C43:G43" si="6">SUM(C44,C53,C61,C71)</f>
        <v>0</v>
      </c>
      <c r="D43" s="72">
        <f t="shared" si="6"/>
        <v>38900000</v>
      </c>
      <c r="E43" s="72">
        <f t="shared" si="6"/>
        <v>3518128.21</v>
      </c>
      <c r="F43" s="72">
        <f t="shared" si="6"/>
        <v>3518128.21</v>
      </c>
      <c r="G43" s="72">
        <f t="shared" si="6"/>
        <v>35381871.790000007</v>
      </c>
    </row>
    <row r="44" spans="1:7" x14ac:dyDescent="0.25">
      <c r="A44" s="53" t="s">
        <v>430</v>
      </c>
      <c r="B44" s="71">
        <f>SUM(B45:B52)</f>
        <v>10705723.74</v>
      </c>
      <c r="C44" s="71">
        <f t="shared" ref="C44:G44" si="7">SUM(C45:C52)</f>
        <v>0</v>
      </c>
      <c r="D44" s="71">
        <f t="shared" si="7"/>
        <v>10705723.74</v>
      </c>
      <c r="E44" s="71">
        <f t="shared" si="7"/>
        <v>2439601.7799999998</v>
      </c>
      <c r="F44" s="71">
        <f t="shared" si="7"/>
        <v>2439601.7799999998</v>
      </c>
      <c r="G44" s="71">
        <f t="shared" si="7"/>
        <v>8266121.9600000009</v>
      </c>
    </row>
    <row r="45" spans="1:7" x14ac:dyDescent="0.25">
      <c r="A45" s="68" t="s">
        <v>365</v>
      </c>
      <c r="B45" s="185"/>
      <c r="C45" s="185"/>
      <c r="D45" s="185">
        <v>0</v>
      </c>
      <c r="E45" s="185"/>
      <c r="F45" s="185"/>
      <c r="G45" s="185">
        <v>0</v>
      </c>
    </row>
    <row r="46" spans="1:7" x14ac:dyDescent="0.25">
      <c r="A46" s="68" t="s">
        <v>366</v>
      </c>
      <c r="B46" s="185"/>
      <c r="C46" s="185"/>
      <c r="D46" s="185">
        <v>0</v>
      </c>
      <c r="E46" s="185"/>
      <c r="F46" s="185"/>
      <c r="G46" s="185">
        <v>0</v>
      </c>
    </row>
    <row r="47" spans="1:7" x14ac:dyDescent="0.25">
      <c r="A47" s="68" t="s">
        <v>367</v>
      </c>
      <c r="B47" s="185"/>
      <c r="C47" s="185"/>
      <c r="D47" s="185">
        <v>0</v>
      </c>
      <c r="E47" s="185"/>
      <c r="F47" s="185"/>
      <c r="G47" s="185">
        <v>0</v>
      </c>
    </row>
    <row r="48" spans="1:7" x14ac:dyDescent="0.25">
      <c r="A48" s="68" t="s">
        <v>368</v>
      </c>
      <c r="B48" s="185"/>
      <c r="C48" s="185"/>
      <c r="D48" s="185">
        <v>0</v>
      </c>
      <c r="E48" s="185"/>
      <c r="F48" s="185"/>
      <c r="G48" s="185">
        <v>0</v>
      </c>
    </row>
    <row r="49" spans="1:7" x14ac:dyDescent="0.25">
      <c r="A49" s="68" t="s">
        <v>369</v>
      </c>
      <c r="B49" s="185"/>
      <c r="C49" s="185"/>
      <c r="D49" s="185">
        <v>0</v>
      </c>
      <c r="E49" s="185"/>
      <c r="F49" s="185"/>
      <c r="G49" s="185">
        <v>0</v>
      </c>
    </row>
    <row r="50" spans="1:7" x14ac:dyDescent="0.25">
      <c r="A50" s="68" t="s">
        <v>370</v>
      </c>
      <c r="B50" s="185"/>
      <c r="C50" s="185"/>
      <c r="D50" s="185">
        <v>0</v>
      </c>
      <c r="E50" s="185"/>
      <c r="F50" s="185"/>
      <c r="G50" s="185">
        <v>0</v>
      </c>
    </row>
    <row r="51" spans="1:7" x14ac:dyDescent="0.25">
      <c r="A51" s="68" t="s">
        <v>371</v>
      </c>
      <c r="B51" s="186">
        <v>10705723.74</v>
      </c>
      <c r="C51" s="186">
        <v>0</v>
      </c>
      <c r="D51" s="185">
        <v>10705723.74</v>
      </c>
      <c r="E51" s="186">
        <v>2439601.7799999998</v>
      </c>
      <c r="F51" s="186">
        <v>2439601.7799999998</v>
      </c>
      <c r="G51" s="185">
        <v>8266121.9600000009</v>
      </c>
    </row>
    <row r="52" spans="1:7" x14ac:dyDescent="0.25">
      <c r="A52" s="68" t="s">
        <v>372</v>
      </c>
      <c r="B52" s="185"/>
      <c r="C52" s="185"/>
      <c r="D52" s="185">
        <v>0</v>
      </c>
      <c r="E52" s="185"/>
      <c r="F52" s="185"/>
      <c r="G52" s="185">
        <v>0</v>
      </c>
    </row>
    <row r="53" spans="1:7" x14ac:dyDescent="0.25">
      <c r="A53" s="53" t="s">
        <v>373</v>
      </c>
      <c r="B53" s="185">
        <v>27394276.260000002</v>
      </c>
      <c r="C53" s="185">
        <v>0</v>
      </c>
      <c r="D53" s="185">
        <v>27394276.260000002</v>
      </c>
      <c r="E53" s="185">
        <v>1078526.43</v>
      </c>
      <c r="F53" s="185">
        <v>1078526.43</v>
      </c>
      <c r="G53" s="185">
        <v>26315749.830000002</v>
      </c>
    </row>
    <row r="54" spans="1:7" x14ac:dyDescent="0.25">
      <c r="A54" s="68" t="s">
        <v>374</v>
      </c>
      <c r="B54" s="185"/>
      <c r="C54" s="185"/>
      <c r="D54" s="185">
        <v>0</v>
      </c>
      <c r="E54" s="185"/>
      <c r="F54" s="185"/>
      <c r="G54" s="185">
        <v>0</v>
      </c>
    </row>
    <row r="55" spans="1:7" x14ac:dyDescent="0.25">
      <c r="A55" s="68" t="s">
        <v>375</v>
      </c>
      <c r="B55" s="186">
        <v>27394276.260000002</v>
      </c>
      <c r="C55" s="186">
        <v>0</v>
      </c>
      <c r="D55" s="185">
        <v>27394276.260000002</v>
      </c>
      <c r="E55" s="186">
        <v>1078526.43</v>
      </c>
      <c r="F55" s="186">
        <v>1078526.43</v>
      </c>
      <c r="G55" s="185">
        <v>26315749.830000002</v>
      </c>
    </row>
    <row r="56" spans="1:7" x14ac:dyDescent="0.25">
      <c r="A56" s="68" t="s">
        <v>376</v>
      </c>
      <c r="B56" s="185"/>
      <c r="C56" s="185"/>
      <c r="D56" s="185">
        <v>0</v>
      </c>
      <c r="E56" s="185"/>
      <c r="F56" s="185"/>
      <c r="G56" s="185">
        <v>0</v>
      </c>
    </row>
    <row r="57" spans="1:7" x14ac:dyDescent="0.25">
      <c r="A57" s="48" t="s">
        <v>377</v>
      </c>
      <c r="B57" s="185"/>
      <c r="C57" s="185"/>
      <c r="D57" s="185">
        <v>0</v>
      </c>
      <c r="E57" s="185"/>
      <c r="F57" s="185"/>
      <c r="G57" s="185">
        <v>0</v>
      </c>
    </row>
    <row r="58" spans="1:7" x14ac:dyDescent="0.25">
      <c r="A58" s="68" t="s">
        <v>378</v>
      </c>
      <c r="B58" s="185"/>
      <c r="C58" s="185"/>
      <c r="D58" s="185">
        <v>0</v>
      </c>
      <c r="E58" s="185"/>
      <c r="F58" s="185"/>
      <c r="G58" s="185">
        <v>0</v>
      </c>
    </row>
    <row r="59" spans="1:7" x14ac:dyDescent="0.25">
      <c r="A59" s="68" t="s">
        <v>379</v>
      </c>
      <c r="B59" s="185"/>
      <c r="C59" s="185"/>
      <c r="D59" s="185">
        <v>0</v>
      </c>
      <c r="E59" s="185"/>
      <c r="F59" s="185"/>
      <c r="G59" s="185">
        <v>0</v>
      </c>
    </row>
    <row r="60" spans="1:7" x14ac:dyDescent="0.25">
      <c r="A60" s="68" t="s">
        <v>380</v>
      </c>
      <c r="B60" s="185"/>
      <c r="C60" s="185"/>
      <c r="D60" s="185">
        <v>0</v>
      </c>
      <c r="E60" s="185"/>
      <c r="F60" s="185"/>
      <c r="G60" s="185">
        <v>0</v>
      </c>
    </row>
    <row r="61" spans="1:7" x14ac:dyDescent="0.25">
      <c r="A61" s="53" t="s">
        <v>381</v>
      </c>
      <c r="B61" s="70">
        <f>SUM(B62:B70)</f>
        <v>800000</v>
      </c>
      <c r="C61" s="70">
        <f t="shared" ref="C61:G61" si="8">SUM(C62:C70)</f>
        <v>0</v>
      </c>
      <c r="D61" s="70">
        <f t="shared" si="8"/>
        <v>800000</v>
      </c>
      <c r="E61" s="70">
        <f t="shared" si="8"/>
        <v>0</v>
      </c>
      <c r="F61" s="70">
        <f t="shared" si="8"/>
        <v>0</v>
      </c>
      <c r="G61" s="70">
        <f t="shared" si="8"/>
        <v>800000</v>
      </c>
    </row>
    <row r="62" spans="1:7" x14ac:dyDescent="0.25">
      <c r="A62" s="68" t="s">
        <v>382</v>
      </c>
      <c r="B62" s="187"/>
      <c r="C62" s="187"/>
      <c r="D62" s="187">
        <v>0</v>
      </c>
      <c r="E62" s="187"/>
      <c r="F62" s="187"/>
      <c r="G62" s="187">
        <v>0</v>
      </c>
    </row>
    <row r="63" spans="1:7" x14ac:dyDescent="0.25">
      <c r="A63" s="68" t="s">
        <v>383</v>
      </c>
      <c r="B63" s="188">
        <v>800000</v>
      </c>
      <c r="C63" s="188">
        <v>0</v>
      </c>
      <c r="D63" s="187">
        <v>800000</v>
      </c>
      <c r="E63" s="188">
        <v>0</v>
      </c>
      <c r="F63" s="188">
        <v>0</v>
      </c>
      <c r="G63" s="187">
        <v>800000</v>
      </c>
    </row>
    <row r="64" spans="1:7" x14ac:dyDescent="0.25">
      <c r="A64" s="68" t="s">
        <v>384</v>
      </c>
      <c r="B64" s="187"/>
      <c r="C64" s="187"/>
      <c r="D64" s="187">
        <v>0</v>
      </c>
      <c r="E64" s="187"/>
      <c r="F64" s="187"/>
      <c r="G64" s="187">
        <v>0</v>
      </c>
    </row>
    <row r="65" spans="1:8" x14ac:dyDescent="0.25">
      <c r="A65" s="68" t="s">
        <v>385</v>
      </c>
      <c r="B65" s="187"/>
      <c r="C65" s="187"/>
      <c r="D65" s="187">
        <v>0</v>
      </c>
      <c r="E65" s="187"/>
      <c r="F65" s="187"/>
      <c r="G65" s="187">
        <v>0</v>
      </c>
    </row>
    <row r="66" spans="1:8" x14ac:dyDescent="0.25">
      <c r="A66" s="68" t="s">
        <v>386</v>
      </c>
      <c r="B66" s="187"/>
      <c r="C66" s="187"/>
      <c r="D66" s="187">
        <v>0</v>
      </c>
      <c r="E66" s="187"/>
      <c r="F66" s="187"/>
      <c r="G66" s="187">
        <v>0</v>
      </c>
    </row>
    <row r="67" spans="1:8" x14ac:dyDescent="0.25">
      <c r="A67" s="68" t="s">
        <v>387</v>
      </c>
      <c r="B67" s="187"/>
      <c r="C67" s="187"/>
      <c r="D67" s="187">
        <v>0</v>
      </c>
      <c r="E67" s="187"/>
      <c r="F67" s="187"/>
      <c r="G67" s="187">
        <v>0</v>
      </c>
    </row>
    <row r="68" spans="1:8" x14ac:dyDescent="0.25">
      <c r="A68" s="68" t="s">
        <v>388</v>
      </c>
      <c r="B68" s="187"/>
      <c r="C68" s="187"/>
      <c r="D68" s="187">
        <v>0</v>
      </c>
      <c r="E68" s="187"/>
      <c r="F68" s="187"/>
      <c r="G68" s="187">
        <v>0</v>
      </c>
    </row>
    <row r="69" spans="1:8" x14ac:dyDescent="0.25">
      <c r="A69" s="68" t="s">
        <v>389</v>
      </c>
      <c r="B69" s="187"/>
      <c r="C69" s="187"/>
      <c r="D69" s="187">
        <v>0</v>
      </c>
      <c r="E69" s="187"/>
      <c r="F69" s="187"/>
      <c r="G69" s="187">
        <v>0</v>
      </c>
    </row>
    <row r="70" spans="1:8" x14ac:dyDescent="0.25">
      <c r="A70" s="68" t="s">
        <v>390</v>
      </c>
      <c r="B70" s="187"/>
      <c r="C70" s="187"/>
      <c r="D70" s="187">
        <v>0</v>
      </c>
      <c r="E70" s="187"/>
      <c r="F70" s="187"/>
      <c r="G70" s="187">
        <v>0</v>
      </c>
    </row>
    <row r="71" spans="1:8" x14ac:dyDescent="0.25">
      <c r="A71" s="64" t="s">
        <v>3299</v>
      </c>
      <c r="B71" s="160">
        <v>0</v>
      </c>
      <c r="C71" s="160">
        <v>0</v>
      </c>
      <c r="D71" s="160">
        <v>0</v>
      </c>
      <c r="E71" s="160">
        <v>0</v>
      </c>
      <c r="F71" s="160">
        <v>0</v>
      </c>
      <c r="G71" s="73">
        <f>SUM(G72:G75)</f>
        <v>0</v>
      </c>
    </row>
    <row r="72" spans="1:8" x14ac:dyDescent="0.25">
      <c r="A72" s="68" t="s">
        <v>391</v>
      </c>
      <c r="B72" s="70">
        <v>0</v>
      </c>
      <c r="C72" s="70">
        <v>0</v>
      </c>
      <c r="D72" s="70">
        <v>0</v>
      </c>
      <c r="E72" s="70">
        <v>0</v>
      </c>
      <c r="F72" s="70">
        <v>0</v>
      </c>
      <c r="G72" s="71">
        <f>D72-E72</f>
        <v>0</v>
      </c>
    </row>
    <row r="73" spans="1:8" ht="30" x14ac:dyDescent="0.25">
      <c r="A73" s="68" t="s">
        <v>392</v>
      </c>
      <c r="B73" s="70">
        <v>0</v>
      </c>
      <c r="C73" s="70">
        <v>0</v>
      </c>
      <c r="D73" s="70">
        <v>0</v>
      </c>
      <c r="E73" s="70">
        <v>0</v>
      </c>
      <c r="F73" s="70">
        <v>0</v>
      </c>
      <c r="G73" s="71">
        <f t="shared" ref="G73:G75" si="9">D73-E73</f>
        <v>0</v>
      </c>
    </row>
    <row r="74" spans="1:8" x14ac:dyDescent="0.25">
      <c r="A74" s="68" t="s">
        <v>393</v>
      </c>
      <c r="B74" s="70">
        <v>0</v>
      </c>
      <c r="C74" s="70">
        <v>0</v>
      </c>
      <c r="D74" s="70">
        <v>0</v>
      </c>
      <c r="E74" s="70">
        <v>0</v>
      </c>
      <c r="F74" s="70">
        <v>0</v>
      </c>
      <c r="G74" s="71">
        <f t="shared" si="9"/>
        <v>0</v>
      </c>
    </row>
    <row r="75" spans="1:8" x14ac:dyDescent="0.25">
      <c r="A75" s="68" t="s">
        <v>394</v>
      </c>
      <c r="B75" s="70">
        <v>0</v>
      </c>
      <c r="C75" s="70">
        <v>0</v>
      </c>
      <c r="D75" s="70">
        <v>0</v>
      </c>
      <c r="E75" s="70">
        <v>0</v>
      </c>
      <c r="F75" s="70">
        <v>0</v>
      </c>
      <c r="G75" s="71">
        <f t="shared" si="9"/>
        <v>0</v>
      </c>
    </row>
    <row r="76" spans="1:8" x14ac:dyDescent="0.25">
      <c r="A76" s="54"/>
      <c r="B76" s="74"/>
      <c r="C76" s="74"/>
      <c r="D76" s="74"/>
      <c r="E76" s="74"/>
      <c r="F76" s="74"/>
      <c r="G76" s="74"/>
    </row>
    <row r="77" spans="1:8" x14ac:dyDescent="0.25">
      <c r="A77" s="55" t="s">
        <v>360</v>
      </c>
      <c r="B77" s="72">
        <f>B43+B9</f>
        <v>94839000</v>
      </c>
      <c r="C77" s="72">
        <f t="shared" ref="C77:F77" si="10">C43+C9</f>
        <v>0</v>
      </c>
      <c r="D77" s="72">
        <f t="shared" si="10"/>
        <v>94839000</v>
      </c>
      <c r="E77" s="72">
        <f t="shared" si="10"/>
        <v>16501809.639999997</v>
      </c>
      <c r="F77" s="72">
        <f t="shared" si="10"/>
        <v>16501809.639999997</v>
      </c>
      <c r="G77" s="72">
        <f>G43+G9</f>
        <v>101260529.91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55939000</v>
      </c>
      <c r="Q2" s="18">
        <f>'Formato 6 c)'!C9</f>
        <v>0</v>
      </c>
      <c r="R2" s="18">
        <f>'Formato 6 c)'!D9</f>
        <v>55939000</v>
      </c>
      <c r="S2" s="18">
        <f>'Formato 6 c)'!E9</f>
        <v>12983681.429999998</v>
      </c>
      <c r="T2" s="18">
        <f>'Formato 6 c)'!F9</f>
        <v>12983681.429999998</v>
      </c>
      <c r="U2" s="18">
        <f>'Formato 6 c)'!G9</f>
        <v>65878658.119999997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34427653.68</v>
      </c>
      <c r="Q3" s="18">
        <f>'Formato 6 c)'!C10</f>
        <v>0</v>
      </c>
      <c r="R3" s="18">
        <f>'Formato 6 c)'!D10</f>
        <v>34427653.68</v>
      </c>
      <c r="S3" s="18">
        <f>'Formato 6 c)'!E10</f>
        <v>7802378.3599999994</v>
      </c>
      <c r="T3" s="18">
        <f>'Formato 6 c)'!F10</f>
        <v>7802378.3599999994</v>
      </c>
      <c r="U3" s="18">
        <f>'Formato 6 c)'!G10</f>
        <v>49548614.869999997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6411063</v>
      </c>
      <c r="Q4" s="18">
        <f>'Formato 6 c)'!C11</f>
        <v>0</v>
      </c>
      <c r="R4" s="18">
        <f>'Formato 6 c)'!D11</f>
        <v>6411063</v>
      </c>
      <c r="S4" s="18">
        <f>'Formato 6 c)'!E11</f>
        <v>1319090.8899999999</v>
      </c>
      <c r="T4" s="18">
        <f>'Formato 6 c)'!F11</f>
        <v>1319090.8899999999</v>
      </c>
      <c r="U4" s="18">
        <f>'Formato 6 c)'!G11</f>
        <v>26625275.32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456941.55</v>
      </c>
      <c r="Q5" s="18">
        <f>'Formato 6 c)'!C12</f>
        <v>0</v>
      </c>
      <c r="R5" s="18">
        <f>'Formato 6 c)'!D12</f>
        <v>456941.55</v>
      </c>
      <c r="S5" s="18">
        <f>'Formato 6 c)'!E12</f>
        <v>89786.7</v>
      </c>
      <c r="T5" s="18">
        <f>'Formato 6 c)'!F12</f>
        <v>89786.7</v>
      </c>
      <c r="U5" s="18">
        <f>'Formato 6 c)'!G12</f>
        <v>5091972.1100000003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14894408.91</v>
      </c>
      <c r="Q6" s="18">
        <f>'Formato 6 c)'!C13</f>
        <v>0</v>
      </c>
      <c r="R6" s="18">
        <f>'Formato 6 c)'!D13</f>
        <v>14894408.91</v>
      </c>
      <c r="S6" s="18">
        <f>'Formato 6 c)'!E13</f>
        <v>2738319.4</v>
      </c>
      <c r="T6" s="18">
        <f>'Formato 6 c)'!F13</f>
        <v>2738319.4</v>
      </c>
      <c r="U6" s="18">
        <f>'Formato 6 c)'!G13</f>
        <v>367154.85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12156089.51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7617345.4000000004</v>
      </c>
      <c r="Q8" s="18">
        <f>'Formato 6 c)'!C15</f>
        <v>0</v>
      </c>
      <c r="R8" s="18">
        <f>'Formato 6 c)'!D15</f>
        <v>7617345.4000000004</v>
      </c>
      <c r="S8" s="18">
        <f>'Formato 6 c)'!E15</f>
        <v>2545507.6</v>
      </c>
      <c r="T8" s="18">
        <f>'Formato 6 c)'!F15</f>
        <v>2545507.6</v>
      </c>
      <c r="U8" s="18" t="str">
        <f>'Formato 6 c)'!G15</f>
        <v xml:space="preserve">                                             -  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5071837.8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285995.88</v>
      </c>
      <c r="Q10" s="18">
        <f>'Formato 6 c)'!C17</f>
        <v>0</v>
      </c>
      <c r="R10" s="18">
        <f>'Formato 6 c)'!D17</f>
        <v>285995.88</v>
      </c>
      <c r="S10" s="18">
        <f>'Formato 6 c)'!E17</f>
        <v>49710.6</v>
      </c>
      <c r="T10" s="18">
        <f>'Formato 6 c)'!F17</f>
        <v>49710.6</v>
      </c>
      <c r="U10" s="18" t="str">
        <f>'Formato 6 c)'!G17</f>
        <v xml:space="preserve">                                             -  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4761898.9400000004</v>
      </c>
      <c r="Q11" s="18">
        <f>'Formato 6 c)'!C18</f>
        <v>0</v>
      </c>
      <c r="R11" s="18">
        <f>'Formato 6 c)'!D18</f>
        <v>4761898.9400000004</v>
      </c>
      <c r="S11" s="18">
        <f>'Formato 6 c)'!E18</f>
        <v>1059963.17</v>
      </c>
      <c r="T11" s="18">
        <f>'Formato 6 c)'!F18</f>
        <v>1059963.17</v>
      </c>
      <c r="U11" s="18">
        <f>'Formato 6 c)'!G18</f>
        <v>236285.28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20210317.760000002</v>
      </c>
      <c r="Q12" s="18">
        <f>'Formato 6 c)'!C19</f>
        <v>0</v>
      </c>
      <c r="R12" s="18">
        <f>'Formato 6 c)'!D19</f>
        <v>20210317.760000002</v>
      </c>
      <c r="S12" s="18">
        <f>'Formato 6 c)'!E19</f>
        <v>4955680.54</v>
      </c>
      <c r="T12" s="18">
        <f>'Formato 6 c)'!F19</f>
        <v>4955680.54</v>
      </c>
      <c r="U12" s="18">
        <f>'Formato 6 c)'!G19</f>
        <v>15254637.220000001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674240.2</v>
      </c>
      <c r="Q13" s="18" t="str">
        <f>'Formato 6 c)'!C20</f>
        <v xml:space="preserve">                                             -  </v>
      </c>
      <c r="R13" s="18">
        <f>'Formato 6 c)'!D20</f>
        <v>674240.2</v>
      </c>
      <c r="S13" s="18">
        <f>'Formato 6 c)'!E20</f>
        <v>111168.04</v>
      </c>
      <c r="T13" s="18">
        <f>'Formato 6 c)'!F20</f>
        <v>111168.04</v>
      </c>
      <c r="U13" s="18">
        <f>'Formato 6 c)'!G20</f>
        <v>563072.16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11141985.810000001</v>
      </c>
      <c r="Q14" s="18" t="str">
        <f>'Formato 6 c)'!C21</f>
        <v xml:space="preserve">                                             -  </v>
      </c>
      <c r="R14" s="18">
        <f>'Formato 6 c)'!D21</f>
        <v>11141985.810000001</v>
      </c>
      <c r="S14" s="18">
        <f>'Formato 6 c)'!E21</f>
        <v>2842910.64</v>
      </c>
      <c r="T14" s="18">
        <f>'Formato 6 c)'!F21</f>
        <v>2842910.64</v>
      </c>
      <c r="U14" s="18">
        <f>'Formato 6 c)'!G21</f>
        <v>8299075.1699999999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 t="str">
        <f>'Formato 6 c)'!D22</f>
        <v xml:space="preserve">                                             -  </v>
      </c>
      <c r="S15" s="18">
        <f>'Formato 6 c)'!E22</f>
        <v>0</v>
      </c>
      <c r="T15" s="18">
        <f>'Formato 6 c)'!F22</f>
        <v>0</v>
      </c>
      <c r="U15" s="18" t="str">
        <f>'Formato 6 c)'!G22</f>
        <v xml:space="preserve">                                             -  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4530499.04</v>
      </c>
      <c r="Q16" s="18" t="str">
        <f>'Formato 6 c)'!C23</f>
        <v xml:space="preserve">                                             -  </v>
      </c>
      <c r="R16" s="18">
        <f>'Formato 6 c)'!D23</f>
        <v>4530499.04</v>
      </c>
      <c r="S16" s="18">
        <f>'Formato 6 c)'!E23</f>
        <v>1059811.5</v>
      </c>
      <c r="T16" s="18">
        <f>'Formato 6 c)'!F23</f>
        <v>1059811.5</v>
      </c>
      <c r="U16" s="18">
        <f>'Formato 6 c)'!G23</f>
        <v>3470687.54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1636739.21</v>
      </c>
      <c r="Q17" s="18" t="str">
        <f>'Formato 6 c)'!C24</f>
        <v xml:space="preserve">                                             -  </v>
      </c>
      <c r="R17" s="18">
        <f>'Formato 6 c)'!D24</f>
        <v>1636739.21</v>
      </c>
      <c r="S17" s="18">
        <f>'Formato 6 c)'!E24</f>
        <v>296174.94</v>
      </c>
      <c r="T17" s="18">
        <f>'Formato 6 c)'!F24</f>
        <v>296174.94</v>
      </c>
      <c r="U17" s="18">
        <f>'Formato 6 c)'!G24</f>
        <v>1340564.27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2226853.5</v>
      </c>
      <c r="Q18" s="18" t="str">
        <f>'Formato 6 c)'!C25</f>
        <v xml:space="preserve">                                             -  </v>
      </c>
      <c r="R18" s="18">
        <f>'Formato 6 c)'!D25</f>
        <v>2226853.5</v>
      </c>
      <c r="S18" s="18">
        <f>'Formato 6 c)'!E25</f>
        <v>645615.42000000004</v>
      </c>
      <c r="T18" s="18">
        <f>'Formato 6 c)'!F25</f>
        <v>645615.42000000004</v>
      </c>
      <c r="U18" s="18">
        <f>'Formato 6 c)'!G25</f>
        <v>1581238.08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 t="str">
        <f>'Formato 6 c)'!D26</f>
        <v xml:space="preserve">                                             -  </v>
      </c>
      <c r="S19" s="18">
        <f>'Formato 6 c)'!E26</f>
        <v>0</v>
      </c>
      <c r="T19" s="18">
        <f>'Formato 6 c)'!F26</f>
        <v>0</v>
      </c>
      <c r="U19" s="18" t="str">
        <f>'Formato 6 c)'!G26</f>
        <v xml:space="preserve">                                             -  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1301028.56</v>
      </c>
      <c r="Q20" s="18">
        <f>'Formato 6 c)'!C27</f>
        <v>0</v>
      </c>
      <c r="R20" s="18">
        <f>'Formato 6 c)'!D27</f>
        <v>1301028.56</v>
      </c>
      <c r="S20" s="18">
        <f>'Formato 6 c)'!E27</f>
        <v>225622.53</v>
      </c>
      <c r="T20" s="18">
        <f>'Formato 6 c)'!F27</f>
        <v>225622.53</v>
      </c>
      <c r="U20" s="18">
        <f>'Formato 6 c)'!G27</f>
        <v>1075406.03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322102.73</v>
      </c>
      <c r="Q21" s="18" t="str">
        <f>'Formato 6 c)'!C28</f>
        <v xml:space="preserve">                                             -  </v>
      </c>
      <c r="R21" s="18">
        <f>'Formato 6 c)'!D28</f>
        <v>322102.73</v>
      </c>
      <c r="S21" s="18">
        <f>'Formato 6 c)'!E28</f>
        <v>48134.7</v>
      </c>
      <c r="T21" s="18">
        <f>'Formato 6 c)'!F28</f>
        <v>48134.7</v>
      </c>
      <c r="U21" s="18">
        <f>'Formato 6 c)'!G28</f>
        <v>273968.03000000003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447623.05</v>
      </c>
      <c r="Q22" s="18" t="str">
        <f>'Formato 6 c)'!C29</f>
        <v xml:space="preserve">                                             -  </v>
      </c>
      <c r="R22" s="18">
        <f>'Formato 6 c)'!D29</f>
        <v>447623.05</v>
      </c>
      <c r="S22" s="18">
        <f>'Formato 6 c)'!E29</f>
        <v>69281.600000000006</v>
      </c>
      <c r="T22" s="18">
        <f>'Formato 6 c)'!F29</f>
        <v>69281.600000000006</v>
      </c>
      <c r="U22" s="18">
        <f>'Formato 6 c)'!G29</f>
        <v>378341.45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 t="str">
        <f>'Formato 6 c)'!D30</f>
        <v xml:space="preserve">                                             -  </v>
      </c>
      <c r="S23" s="18">
        <f>'Formato 6 c)'!E30</f>
        <v>0</v>
      </c>
      <c r="T23" s="18">
        <f>'Formato 6 c)'!F30</f>
        <v>0</v>
      </c>
      <c r="U23" s="18" t="str">
        <f>'Formato 6 c)'!G30</f>
        <v xml:space="preserve">                                             -  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 t="str">
        <f>'Formato 6 c)'!D31</f>
        <v xml:space="preserve">                                             -  </v>
      </c>
      <c r="S24" s="18">
        <f>'Formato 6 c)'!E31</f>
        <v>0</v>
      </c>
      <c r="T24" s="18">
        <f>'Formato 6 c)'!F31</f>
        <v>0</v>
      </c>
      <c r="U24" s="18" t="str">
        <f>'Formato 6 c)'!G31</f>
        <v xml:space="preserve">                                             -  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 t="str">
        <f>'Formato 6 c)'!D32</f>
        <v xml:space="preserve">                                             -  </v>
      </c>
      <c r="S25" s="18">
        <f>'Formato 6 c)'!E32</f>
        <v>0</v>
      </c>
      <c r="T25" s="18">
        <f>'Formato 6 c)'!F32</f>
        <v>0</v>
      </c>
      <c r="U25" s="18" t="str">
        <f>'Formato 6 c)'!G32</f>
        <v xml:space="preserve">                                             -  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 t="str">
        <f>'Formato 6 c)'!D33</f>
        <v xml:space="preserve">                                             -  </v>
      </c>
      <c r="S26" s="18">
        <f>'Formato 6 c)'!E33</f>
        <v>0</v>
      </c>
      <c r="T26" s="18">
        <f>'Formato 6 c)'!F33</f>
        <v>0</v>
      </c>
      <c r="U26" s="18" t="str">
        <f>'Formato 6 c)'!G33</f>
        <v xml:space="preserve">                                             -  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531302.78</v>
      </c>
      <c r="Q27" s="18" t="str">
        <f>'Formato 6 c)'!C34</f>
        <v xml:space="preserve">                                             -  </v>
      </c>
      <c r="R27" s="18">
        <f>'Formato 6 c)'!D34</f>
        <v>531302.78</v>
      </c>
      <c r="S27" s="18">
        <f>'Formato 6 c)'!E34</f>
        <v>108206.23</v>
      </c>
      <c r="T27" s="18">
        <f>'Formato 6 c)'!F34</f>
        <v>108206.23</v>
      </c>
      <c r="U27" s="18">
        <f>'Formato 6 c)'!G34</f>
        <v>423096.55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 t="str">
        <f>'Formato 6 c)'!D35</f>
        <v xml:space="preserve">                                             -  </v>
      </c>
      <c r="S28" s="18">
        <f>'Formato 6 c)'!E35</f>
        <v>0</v>
      </c>
      <c r="T28" s="18">
        <f>'Formato 6 c)'!F35</f>
        <v>0</v>
      </c>
      <c r="U28" s="18" t="str">
        <f>'Formato 6 c)'!G35</f>
        <v xml:space="preserve">                                             -  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 t="str">
        <f>'Formato 6 c)'!D36</f>
        <v xml:space="preserve">                                             -  </v>
      </c>
      <c r="S29" s="18">
        <f>'Formato 6 c)'!E36</f>
        <v>0</v>
      </c>
      <c r="T29" s="18">
        <f>'Formato 6 c)'!F36</f>
        <v>0</v>
      </c>
      <c r="U29" s="18" t="str">
        <f>'Formato 6 c)'!G36</f>
        <v xml:space="preserve">                                             -  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38900000</v>
      </c>
      <c r="Q35" s="18">
        <f>'Formato 6 c)'!C43</f>
        <v>0</v>
      </c>
      <c r="R35" s="18">
        <f>'Formato 6 c)'!D43</f>
        <v>38900000</v>
      </c>
      <c r="S35" s="18">
        <f>'Formato 6 c)'!E43</f>
        <v>3518128.21</v>
      </c>
      <c r="T35" s="18">
        <f>'Formato 6 c)'!F43</f>
        <v>3518128.21</v>
      </c>
      <c r="U35" s="18">
        <f>'Formato 6 c)'!G43</f>
        <v>35381871.790000007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10705723.74</v>
      </c>
      <c r="Q36" s="18">
        <f>'Formato 6 c)'!C44</f>
        <v>0</v>
      </c>
      <c r="R36" s="18">
        <f>'Formato 6 c)'!D44</f>
        <v>10705723.74</v>
      </c>
      <c r="S36" s="18">
        <f>'Formato 6 c)'!E44</f>
        <v>2439601.7799999998</v>
      </c>
      <c r="T36" s="18">
        <f>'Formato 6 c)'!F44</f>
        <v>2439601.7799999998</v>
      </c>
      <c r="U36" s="18">
        <f>'Formato 6 c)'!G44</f>
        <v>8266121.9600000009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10705723.74</v>
      </c>
      <c r="Q43" s="18">
        <f>'Formato 6 c)'!C51</f>
        <v>0</v>
      </c>
      <c r="R43" s="18">
        <f>'Formato 6 c)'!D51</f>
        <v>10705723.74</v>
      </c>
      <c r="S43" s="18">
        <f>'Formato 6 c)'!E51</f>
        <v>2439601.7799999998</v>
      </c>
      <c r="T43" s="18">
        <f>'Formato 6 c)'!F51</f>
        <v>2439601.7799999998</v>
      </c>
      <c r="U43" s="18">
        <f>'Formato 6 c)'!G51</f>
        <v>8266121.9600000009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27394276.260000002</v>
      </c>
      <c r="Q45" s="18">
        <f>'Formato 6 c)'!C53</f>
        <v>0</v>
      </c>
      <c r="R45" s="18">
        <f>'Formato 6 c)'!D53</f>
        <v>27394276.260000002</v>
      </c>
      <c r="S45" s="18">
        <f>'Formato 6 c)'!E53</f>
        <v>1078526.43</v>
      </c>
      <c r="T45" s="18">
        <f>'Formato 6 c)'!F53</f>
        <v>1078526.43</v>
      </c>
      <c r="U45" s="18">
        <f>'Formato 6 c)'!G53</f>
        <v>26315749.830000002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27394276.260000002</v>
      </c>
      <c r="Q47" s="18">
        <f>'Formato 6 c)'!C55</f>
        <v>0</v>
      </c>
      <c r="R47" s="18">
        <f>'Formato 6 c)'!D55</f>
        <v>27394276.260000002</v>
      </c>
      <c r="S47" s="18">
        <f>'Formato 6 c)'!E55</f>
        <v>1078526.43</v>
      </c>
      <c r="T47" s="18">
        <f>'Formato 6 c)'!F55</f>
        <v>1078526.43</v>
      </c>
      <c r="U47" s="18">
        <f>'Formato 6 c)'!G55</f>
        <v>26315749.830000002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800000</v>
      </c>
      <c r="Q53" s="18">
        <f>'Formato 6 c)'!C61</f>
        <v>0</v>
      </c>
      <c r="R53" s="18">
        <f>'Formato 6 c)'!D61</f>
        <v>800000</v>
      </c>
      <c r="S53" s="18">
        <f>'Formato 6 c)'!E61</f>
        <v>0</v>
      </c>
      <c r="T53" s="18">
        <f>'Formato 6 c)'!F61</f>
        <v>0</v>
      </c>
      <c r="U53" s="18">
        <f>'Formato 6 c)'!G61</f>
        <v>800000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800000</v>
      </c>
      <c r="Q55" s="18">
        <f>'Formato 6 c)'!C63</f>
        <v>0</v>
      </c>
      <c r="R55" s="18">
        <f>'Formato 6 c)'!D63</f>
        <v>800000</v>
      </c>
      <c r="S55" s="18">
        <f>'Formato 6 c)'!E63</f>
        <v>0</v>
      </c>
      <c r="T55" s="18">
        <f>'Formato 6 c)'!F63</f>
        <v>0</v>
      </c>
      <c r="U55" s="18">
        <f>'Formato 6 c)'!G63</f>
        <v>800000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94839000</v>
      </c>
      <c r="Q68" s="18">
        <f>'Formato 6 c)'!C77</f>
        <v>0</v>
      </c>
      <c r="R68" s="18">
        <f>'Formato 6 c)'!D77</f>
        <v>94839000</v>
      </c>
      <c r="S68" s="18">
        <f>'Formato 6 c)'!E77</f>
        <v>16501809.639999997</v>
      </c>
      <c r="T68" s="18">
        <f>'Formato 6 c)'!F77</f>
        <v>16501809.639999997</v>
      </c>
      <c r="U68" s="18">
        <f>'Formato 6 c)'!G77</f>
        <v>101260529.91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Tierra Blanca Guanajuato, Gobierno del Estado de Guanajuato</v>
      </c>
    </row>
    <row r="7" spans="2:3" ht="14.25" x14ac:dyDescent="0.45">
      <c r="C7" t="str">
        <f>CONCATENATE(ENTE_PUBLICO," (a)")</f>
        <v>Municipio de Tierra Blanca Guanajuato,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2022</v>
      </c>
    </row>
    <row r="14" spans="2:3" ht="14.25" x14ac:dyDescent="0.45">
      <c r="B14" t="s">
        <v>793</v>
      </c>
      <c r="C14" s="24" t="s">
        <v>3304</v>
      </c>
    </row>
    <row r="15" spans="2:3" ht="14.25" x14ac:dyDescent="0.45">
      <c r="C15" s="24">
        <v>2</v>
      </c>
    </row>
    <row r="16" spans="2:3" ht="14.25" x14ac:dyDescent="0.45">
      <c r="C16" s="24" t="s">
        <v>3305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2022 (m = g – l)</v>
      </c>
    </row>
    <row r="20" spans="4:9" ht="57" x14ac:dyDescent="0.45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x14ac:dyDescent="0.25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25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25">
      <c r="D26" s="91"/>
    </row>
    <row r="29" spans="4:9" x14ac:dyDescent="0.25">
      <c r="D29" t="s">
        <v>3143</v>
      </c>
      <c r="E29" t="s">
        <v>3144</v>
      </c>
    </row>
    <row r="30" spans="4:9" x14ac:dyDescent="0.25">
      <c r="D30" s="136">
        <v>-1.7976931348623099E+100</v>
      </c>
      <c r="E30" s="136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37">
        <v>36526</v>
      </c>
      <c r="E33" s="137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22" zoomScale="90" zoomScaleNormal="90" workbookViewId="0">
      <selection activeCell="B30" sqref="B30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229" t="s">
        <v>3287</v>
      </c>
      <c r="B1" s="228"/>
      <c r="C1" s="228"/>
      <c r="D1" s="228"/>
      <c r="E1" s="228"/>
      <c r="F1" s="228"/>
      <c r="G1" s="228"/>
    </row>
    <row r="2" spans="1:7" x14ac:dyDescent="0.25">
      <c r="A2" s="210" t="str">
        <f>ENTE_PUBLICO_A</f>
        <v>Municipio de Tierra Blanca Guanajuato, Gobierno del Estado de Guanajuato (a)</v>
      </c>
      <c r="B2" s="211"/>
      <c r="C2" s="211"/>
      <c r="D2" s="211"/>
      <c r="E2" s="211"/>
      <c r="F2" s="211"/>
      <c r="G2" s="212"/>
    </row>
    <row r="3" spans="1:7" x14ac:dyDescent="0.25">
      <c r="A3" s="216" t="s">
        <v>277</v>
      </c>
      <c r="B3" s="217"/>
      <c r="C3" s="217"/>
      <c r="D3" s="217"/>
      <c r="E3" s="217"/>
      <c r="F3" s="217"/>
      <c r="G3" s="218"/>
    </row>
    <row r="4" spans="1:7" x14ac:dyDescent="0.25">
      <c r="A4" s="216" t="s">
        <v>399</v>
      </c>
      <c r="B4" s="217"/>
      <c r="C4" s="217"/>
      <c r="D4" s="217"/>
      <c r="E4" s="217"/>
      <c r="F4" s="217"/>
      <c r="G4" s="218"/>
    </row>
    <row r="5" spans="1:7" x14ac:dyDescent="0.25">
      <c r="A5" s="216" t="str">
        <f>TRIMESTRE</f>
        <v>Del 1 de enero al 30 de junio de 2022 (b)</v>
      </c>
      <c r="B5" s="217"/>
      <c r="C5" s="217"/>
      <c r="D5" s="217"/>
      <c r="E5" s="217"/>
      <c r="F5" s="217"/>
      <c r="G5" s="218"/>
    </row>
    <row r="6" spans="1:7" x14ac:dyDescent="0.25">
      <c r="A6" s="219" t="s">
        <v>118</v>
      </c>
      <c r="B6" s="220"/>
      <c r="C6" s="220"/>
      <c r="D6" s="220"/>
      <c r="E6" s="220"/>
      <c r="F6" s="220"/>
      <c r="G6" s="221"/>
    </row>
    <row r="7" spans="1:7" x14ac:dyDescent="0.25">
      <c r="A7" s="225" t="s">
        <v>361</v>
      </c>
      <c r="B7" s="230" t="s">
        <v>279</v>
      </c>
      <c r="C7" s="230"/>
      <c r="D7" s="230"/>
      <c r="E7" s="230"/>
      <c r="F7" s="230"/>
      <c r="G7" s="230" t="s">
        <v>280</v>
      </c>
    </row>
    <row r="8" spans="1:7" ht="29.25" customHeight="1" x14ac:dyDescent="0.25">
      <c r="A8" s="226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37"/>
    </row>
    <row r="9" spans="1:7" x14ac:dyDescent="0.25">
      <c r="A9" s="52" t="s">
        <v>400</v>
      </c>
      <c r="B9" s="66">
        <f>SUM(B10,B11,B12,B15,B16,B19)</f>
        <v>30766394.489999998</v>
      </c>
      <c r="C9" s="66">
        <f t="shared" ref="C9:F9" si="0">SUM(C10,C11,C12,C15,C16,C19)</f>
        <v>1431298.65</v>
      </c>
      <c r="D9" s="66">
        <f t="shared" si="0"/>
        <v>32197693.139999997</v>
      </c>
      <c r="E9" s="66">
        <f t="shared" si="0"/>
        <v>12436777.029999999</v>
      </c>
      <c r="F9" s="66">
        <f t="shared" si="0"/>
        <v>12436777.029999999</v>
      </c>
      <c r="G9" s="66">
        <f>SUM(G10,G11,G12,G15,G16,G19)</f>
        <v>19760916.109999999</v>
      </c>
    </row>
    <row r="10" spans="1:7" ht="14.25" customHeight="1" x14ac:dyDescent="0.25">
      <c r="A10" s="53" t="s">
        <v>401</v>
      </c>
      <c r="B10" s="204">
        <v>30766394.489999998</v>
      </c>
      <c r="C10" s="204">
        <v>1431298.65</v>
      </c>
      <c r="D10" s="205">
        <f>B10+C10</f>
        <v>32197693.139999997</v>
      </c>
      <c r="E10" s="204">
        <v>12436777.029999999</v>
      </c>
      <c r="F10" s="204">
        <v>12436777.029999999</v>
      </c>
      <c r="G10" s="205">
        <f>D10-E10</f>
        <v>19760916.109999999</v>
      </c>
    </row>
    <row r="11" spans="1:7" ht="14.25" customHeight="1" x14ac:dyDescent="0.25">
      <c r="A11" s="53" t="s">
        <v>402</v>
      </c>
      <c r="B11" s="191"/>
      <c r="C11" s="191"/>
      <c r="D11" s="191">
        <v>0</v>
      </c>
      <c r="E11" s="191"/>
      <c r="F11" s="191"/>
      <c r="G11" s="191">
        <v>0</v>
      </c>
    </row>
    <row r="12" spans="1:7" ht="14.25" customHeight="1" x14ac:dyDescent="0.25">
      <c r="A12" s="53" t="s">
        <v>403</v>
      </c>
      <c r="B12" s="191">
        <v>0</v>
      </c>
      <c r="C12" s="191">
        <v>0</v>
      </c>
      <c r="D12" s="191">
        <v>0</v>
      </c>
      <c r="E12" s="191">
        <v>0</v>
      </c>
      <c r="F12" s="191">
        <v>0</v>
      </c>
      <c r="G12" s="191">
        <v>0</v>
      </c>
    </row>
    <row r="13" spans="1:7" ht="14.25" customHeight="1" x14ac:dyDescent="0.25">
      <c r="A13" s="63" t="s">
        <v>404</v>
      </c>
      <c r="B13" s="192"/>
      <c r="C13" s="192"/>
      <c r="D13" s="192">
        <v>0</v>
      </c>
      <c r="E13" s="192"/>
      <c r="F13" s="192"/>
      <c r="G13" s="192">
        <v>0</v>
      </c>
    </row>
    <row r="14" spans="1:7" x14ac:dyDescent="0.25">
      <c r="A14" s="63" t="s">
        <v>405</v>
      </c>
      <c r="B14" s="192"/>
      <c r="C14" s="192"/>
      <c r="D14" s="192">
        <v>0</v>
      </c>
      <c r="E14" s="192"/>
      <c r="F14" s="192"/>
      <c r="G14" s="192">
        <v>0</v>
      </c>
    </row>
    <row r="15" spans="1:7" x14ac:dyDescent="0.25">
      <c r="A15" s="53" t="s">
        <v>406</v>
      </c>
      <c r="B15" s="193"/>
      <c r="C15" s="193"/>
      <c r="D15" s="193">
        <v>0</v>
      </c>
      <c r="E15" s="193"/>
      <c r="F15" s="193"/>
      <c r="G15" s="193">
        <v>0</v>
      </c>
    </row>
    <row r="16" spans="1:7" x14ac:dyDescent="0.25">
      <c r="A16" s="64" t="s">
        <v>407</v>
      </c>
      <c r="B16" s="193">
        <v>0</v>
      </c>
      <c r="C16" s="193">
        <v>0</v>
      </c>
      <c r="D16" s="193">
        <v>0</v>
      </c>
      <c r="E16" s="193">
        <v>0</v>
      </c>
      <c r="F16" s="193">
        <v>0</v>
      </c>
      <c r="G16" s="193">
        <v>0</v>
      </c>
    </row>
    <row r="17" spans="1:7" x14ac:dyDescent="0.25">
      <c r="A17" s="63" t="s">
        <v>408</v>
      </c>
      <c r="B17" s="193"/>
      <c r="C17" s="193"/>
      <c r="D17" s="193">
        <v>0</v>
      </c>
      <c r="E17" s="193"/>
      <c r="F17" s="193"/>
      <c r="G17" s="193">
        <v>0</v>
      </c>
    </row>
    <row r="18" spans="1:7" x14ac:dyDescent="0.25">
      <c r="A18" s="63" t="s">
        <v>409</v>
      </c>
      <c r="B18" s="193"/>
      <c r="C18" s="193"/>
      <c r="D18" s="193">
        <v>0</v>
      </c>
      <c r="E18" s="193"/>
      <c r="F18" s="193"/>
      <c r="G18" s="193">
        <v>0</v>
      </c>
    </row>
    <row r="19" spans="1:7" x14ac:dyDescent="0.25">
      <c r="A19" s="53" t="s">
        <v>410</v>
      </c>
      <c r="B19" s="193"/>
      <c r="C19" s="193"/>
      <c r="D19" s="193">
        <v>0</v>
      </c>
      <c r="E19" s="193"/>
      <c r="F19" s="193"/>
      <c r="G19" s="193">
        <v>0</v>
      </c>
    </row>
    <row r="20" spans="1:7" x14ac:dyDescent="0.25">
      <c r="A20" s="54"/>
      <c r="B20" s="67"/>
      <c r="C20" s="67"/>
      <c r="D20" s="67"/>
      <c r="E20" s="67"/>
      <c r="F20" s="67"/>
      <c r="G20" s="67"/>
    </row>
    <row r="21" spans="1:7" s="24" customFormat="1" x14ac:dyDescent="0.25">
      <c r="A21" s="14" t="s">
        <v>411</v>
      </c>
      <c r="B21" s="66">
        <f>SUM(B22,B23,B24,B27,B28,B31)</f>
        <v>8475223.7400000002</v>
      </c>
      <c r="C21" s="66">
        <f t="shared" ref="C21:F21" si="1">SUM(C22,C23,C24,C27,C28,C31)</f>
        <v>546025</v>
      </c>
      <c r="D21" s="66">
        <f t="shared" si="1"/>
        <v>9021248.7400000002</v>
      </c>
      <c r="E21" s="66">
        <f t="shared" si="1"/>
        <v>3426771.31</v>
      </c>
      <c r="F21" s="66">
        <f t="shared" si="1"/>
        <v>3426771.31</v>
      </c>
      <c r="G21" s="66">
        <f>SUM(G22,G23,G24,G27,G28,G31)</f>
        <v>5594477.4299999997</v>
      </c>
    </row>
    <row r="22" spans="1:7" s="24" customFormat="1" ht="14.25" customHeight="1" x14ac:dyDescent="0.25">
      <c r="A22" s="53" t="s">
        <v>401</v>
      </c>
      <c r="B22" s="204">
        <v>8475223.7400000002</v>
      </c>
      <c r="C22" s="204">
        <v>546025</v>
      </c>
      <c r="D22" s="205">
        <f>B22+C22</f>
        <v>9021248.7400000002</v>
      </c>
      <c r="E22" s="204">
        <v>3426771.31</v>
      </c>
      <c r="F22" s="204">
        <v>3426771.31</v>
      </c>
      <c r="G22" s="205">
        <f>D22-E22</f>
        <v>5594477.4299999997</v>
      </c>
    </row>
    <row r="23" spans="1:7" s="24" customFormat="1" x14ac:dyDescent="0.25">
      <c r="A23" s="53" t="s">
        <v>402</v>
      </c>
      <c r="B23" s="194"/>
      <c r="C23" s="194"/>
      <c r="D23" s="194">
        <v>0</v>
      </c>
      <c r="E23" s="194"/>
      <c r="F23" s="194"/>
      <c r="G23" s="194">
        <v>0</v>
      </c>
    </row>
    <row r="24" spans="1:7" s="24" customFormat="1" x14ac:dyDescent="0.25">
      <c r="A24" s="53" t="s">
        <v>403</v>
      </c>
      <c r="B24" s="194">
        <v>0</v>
      </c>
      <c r="C24" s="194">
        <v>0</v>
      </c>
      <c r="D24" s="194">
        <v>0</v>
      </c>
      <c r="E24" s="194">
        <v>0</v>
      </c>
      <c r="F24" s="194">
        <v>0</v>
      </c>
      <c r="G24" s="194">
        <v>0</v>
      </c>
    </row>
    <row r="25" spans="1:7" s="24" customFormat="1" x14ac:dyDescent="0.25">
      <c r="A25" s="63" t="s">
        <v>404</v>
      </c>
      <c r="B25" s="194"/>
      <c r="C25" s="194"/>
      <c r="D25" s="194">
        <v>0</v>
      </c>
      <c r="E25" s="194"/>
      <c r="F25" s="194"/>
      <c r="G25" s="194">
        <v>0</v>
      </c>
    </row>
    <row r="26" spans="1:7" s="24" customFormat="1" x14ac:dyDescent="0.25">
      <c r="A26" s="63" t="s">
        <v>405</v>
      </c>
      <c r="B26" s="194"/>
      <c r="C26" s="194"/>
      <c r="D26" s="194">
        <v>0</v>
      </c>
      <c r="E26" s="194"/>
      <c r="F26" s="194"/>
      <c r="G26" s="194">
        <v>0</v>
      </c>
    </row>
    <row r="27" spans="1:7" s="24" customFormat="1" x14ac:dyDescent="0.25">
      <c r="A27" s="53" t="s">
        <v>406</v>
      </c>
      <c r="B27" s="194"/>
      <c r="C27" s="194"/>
      <c r="D27" s="194"/>
      <c r="E27" s="194"/>
      <c r="F27" s="194"/>
      <c r="G27" s="194"/>
    </row>
    <row r="28" spans="1:7" s="24" customFormat="1" x14ac:dyDescent="0.25">
      <c r="A28" s="64" t="s">
        <v>407</v>
      </c>
      <c r="B28" s="194">
        <v>0</v>
      </c>
      <c r="C28" s="194">
        <v>0</v>
      </c>
      <c r="D28" s="194">
        <v>0</v>
      </c>
      <c r="E28" s="194">
        <v>0</v>
      </c>
      <c r="F28" s="194">
        <v>0</v>
      </c>
      <c r="G28" s="194">
        <v>0</v>
      </c>
    </row>
    <row r="29" spans="1:7" s="24" customFormat="1" x14ac:dyDescent="0.25">
      <c r="A29" s="63" t="s">
        <v>408</v>
      </c>
      <c r="B29" s="194"/>
      <c r="C29" s="194"/>
      <c r="D29" s="194">
        <v>0</v>
      </c>
      <c r="E29" s="194"/>
      <c r="F29" s="194"/>
      <c r="G29" s="194">
        <v>0</v>
      </c>
    </row>
    <row r="30" spans="1:7" s="24" customFormat="1" x14ac:dyDescent="0.25">
      <c r="A30" s="63" t="s">
        <v>409</v>
      </c>
      <c r="B30" s="194"/>
      <c r="C30" s="194"/>
      <c r="D30" s="194">
        <v>0</v>
      </c>
      <c r="E30" s="194"/>
      <c r="F30" s="194"/>
      <c r="G30" s="194">
        <v>0</v>
      </c>
    </row>
    <row r="31" spans="1:7" s="24" customFormat="1" x14ac:dyDescent="0.25">
      <c r="A31" s="53" t="s">
        <v>410</v>
      </c>
      <c r="B31" s="194"/>
      <c r="C31" s="194"/>
      <c r="D31" s="194">
        <v>0</v>
      </c>
      <c r="E31" s="194"/>
      <c r="F31" s="194"/>
      <c r="G31" s="194">
        <v>0</v>
      </c>
    </row>
    <row r="32" spans="1:7" x14ac:dyDescent="0.25">
      <c r="A32" s="54"/>
      <c r="B32" s="67"/>
      <c r="C32" s="67"/>
      <c r="D32" s="67"/>
      <c r="E32" s="67"/>
      <c r="F32" s="67"/>
      <c r="G32" s="67"/>
    </row>
    <row r="33" spans="1:7" x14ac:dyDescent="0.25">
      <c r="A33" s="55" t="s">
        <v>412</v>
      </c>
      <c r="B33" s="66">
        <f>B21+B9</f>
        <v>39241618.229999997</v>
      </c>
      <c r="C33" s="66">
        <f t="shared" ref="C33:G33" si="2">C21+C9</f>
        <v>1977323.65</v>
      </c>
      <c r="D33" s="66">
        <f t="shared" si="2"/>
        <v>41218941.879999995</v>
      </c>
      <c r="E33" s="66">
        <f t="shared" si="2"/>
        <v>15863548.34</v>
      </c>
      <c r="F33" s="66">
        <f t="shared" si="2"/>
        <v>15863548.34</v>
      </c>
      <c r="G33" s="66">
        <f t="shared" si="2"/>
        <v>25355393.539999999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30766394.489999998</v>
      </c>
      <c r="Q2" s="18">
        <f>'Formato 6 d)'!C9</f>
        <v>1431298.65</v>
      </c>
      <c r="R2" s="18">
        <f>'Formato 6 d)'!D9</f>
        <v>32197693.139999997</v>
      </c>
      <c r="S2" s="18">
        <f>'Formato 6 d)'!E9</f>
        <v>12436777.029999999</v>
      </c>
      <c r="T2" s="18">
        <f>'Formato 6 d)'!F9</f>
        <v>12436777.029999999</v>
      </c>
      <c r="U2" s="18">
        <f>'Formato 6 d)'!G9</f>
        <v>19760916.109999999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30766394.489999998</v>
      </c>
      <c r="Q3" s="18">
        <f>'Formato 6 d)'!C10</f>
        <v>1431298.65</v>
      </c>
      <c r="R3" s="18">
        <f>'Formato 6 d)'!D10</f>
        <v>32197693.139999997</v>
      </c>
      <c r="S3" s="18">
        <f>'Formato 6 d)'!E10</f>
        <v>12436777.029999999</v>
      </c>
      <c r="T3" s="18">
        <f>'Formato 6 d)'!F10</f>
        <v>12436777.029999999</v>
      </c>
      <c r="U3" s="18">
        <f>'Formato 6 d)'!G10</f>
        <v>19760916.109999999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8475223.7400000002</v>
      </c>
      <c r="Q13" s="18">
        <f>'Formato 6 d)'!C21</f>
        <v>546025</v>
      </c>
      <c r="R13" s="18">
        <f>'Formato 6 d)'!D21</f>
        <v>9021248.7400000002</v>
      </c>
      <c r="S13" s="18">
        <f>'Formato 6 d)'!E21</f>
        <v>3426771.31</v>
      </c>
      <c r="T13" s="18">
        <f>'Formato 6 d)'!F21</f>
        <v>3426771.31</v>
      </c>
      <c r="U13" s="18">
        <f>'Formato 6 d)'!G21</f>
        <v>5594477.4299999997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8475223.7400000002</v>
      </c>
      <c r="Q14" s="18">
        <f>'Formato 6 d)'!C22</f>
        <v>546025</v>
      </c>
      <c r="R14" s="18">
        <f>'Formato 6 d)'!D22</f>
        <v>9021248.7400000002</v>
      </c>
      <c r="S14" s="18">
        <f>'Formato 6 d)'!E22</f>
        <v>3426771.31</v>
      </c>
      <c r="T14" s="18">
        <f>'Formato 6 d)'!F22</f>
        <v>3426771.31</v>
      </c>
      <c r="U14" s="18">
        <f>'Formato 6 d)'!G22</f>
        <v>5594477.4299999997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39241618.229999997</v>
      </c>
      <c r="Q24" s="18">
        <f>'Formato 6 d)'!C33</f>
        <v>1977323.65</v>
      </c>
      <c r="R24" s="18">
        <f>'Formato 6 d)'!D33</f>
        <v>41218941.879999995</v>
      </c>
      <c r="S24" s="18">
        <f>'Formato 6 d)'!E33</f>
        <v>15863548.34</v>
      </c>
      <c r="T24" s="18">
        <f>'Formato 6 d)'!F33</f>
        <v>15863548.34</v>
      </c>
      <c r="U24" s="18">
        <f>'Formato 6 d)'!G33</f>
        <v>25355393.539999999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228" t="s">
        <v>413</v>
      </c>
      <c r="B1" s="228"/>
      <c r="C1" s="228"/>
      <c r="D1" s="228"/>
      <c r="E1" s="228"/>
      <c r="F1" s="228"/>
      <c r="G1" s="228"/>
    </row>
    <row r="2" spans="1:7" ht="14.25" x14ac:dyDescent="0.45">
      <c r="A2" s="210" t="str">
        <f>ENTIDAD</f>
        <v>Municipio de Tierra Blanca, Gobierno del Estado de Guanajuato</v>
      </c>
      <c r="B2" s="211"/>
      <c r="C2" s="211"/>
      <c r="D2" s="211"/>
      <c r="E2" s="211"/>
      <c r="F2" s="211"/>
      <c r="G2" s="212"/>
    </row>
    <row r="3" spans="1:7" ht="14.25" x14ac:dyDescent="0.45">
      <c r="A3" s="213" t="s">
        <v>414</v>
      </c>
      <c r="B3" s="214"/>
      <c r="C3" s="214"/>
      <c r="D3" s="214"/>
      <c r="E3" s="214"/>
      <c r="F3" s="214"/>
      <c r="G3" s="215"/>
    </row>
    <row r="4" spans="1:7" ht="14.25" x14ac:dyDescent="0.45">
      <c r="A4" s="213" t="s">
        <v>118</v>
      </c>
      <c r="B4" s="214"/>
      <c r="C4" s="214"/>
      <c r="D4" s="214"/>
      <c r="E4" s="214"/>
      <c r="F4" s="214"/>
      <c r="G4" s="215"/>
    </row>
    <row r="5" spans="1:7" ht="14.25" x14ac:dyDescent="0.45">
      <c r="A5" s="213" t="s">
        <v>415</v>
      </c>
      <c r="B5" s="214"/>
      <c r="C5" s="214"/>
      <c r="D5" s="214"/>
      <c r="E5" s="214"/>
      <c r="F5" s="214"/>
      <c r="G5" s="215"/>
    </row>
    <row r="6" spans="1:7" x14ac:dyDescent="0.25">
      <c r="A6" s="225" t="s">
        <v>3288</v>
      </c>
      <c r="B6" s="51">
        <f>ANIO1P</f>
        <v>2023</v>
      </c>
      <c r="C6" s="238" t="str">
        <f>ANIO2P</f>
        <v>2024 (d)</v>
      </c>
      <c r="D6" s="238" t="str">
        <f>ANIO3P</f>
        <v>2025 (d)</v>
      </c>
      <c r="E6" s="238" t="str">
        <f>ANIO4P</f>
        <v>2026 (d)</v>
      </c>
      <c r="F6" s="238" t="str">
        <f>ANIO5P</f>
        <v>2027 (d)</v>
      </c>
      <c r="G6" s="238" t="str">
        <f>ANIO6P</f>
        <v>2028 (d)</v>
      </c>
    </row>
    <row r="7" spans="1:7" ht="48" customHeight="1" x14ac:dyDescent="0.25">
      <c r="A7" s="226"/>
      <c r="B7" s="87" t="s">
        <v>3291</v>
      </c>
      <c r="C7" s="239"/>
      <c r="D7" s="239"/>
      <c r="E7" s="239"/>
      <c r="F7" s="239"/>
      <c r="G7" s="239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x14ac:dyDescent="0.2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228" t="s">
        <v>451</v>
      </c>
      <c r="B1" s="228"/>
      <c r="C1" s="228"/>
      <c r="D1" s="228"/>
      <c r="E1" s="228"/>
      <c r="F1" s="228"/>
      <c r="G1" s="228"/>
    </row>
    <row r="2" spans="1:7" customFormat="1" ht="14.25" x14ac:dyDescent="0.45">
      <c r="A2" s="210" t="str">
        <f>ENTIDAD</f>
        <v>Municipio de Tierra Blanca, Gobierno del Estado de Guanajuato</v>
      </c>
      <c r="B2" s="211"/>
      <c r="C2" s="211"/>
      <c r="D2" s="211"/>
      <c r="E2" s="211"/>
      <c r="F2" s="211"/>
      <c r="G2" s="212"/>
    </row>
    <row r="3" spans="1:7" customFormat="1" ht="14.25" x14ac:dyDescent="0.45">
      <c r="A3" s="213" t="s">
        <v>452</v>
      </c>
      <c r="B3" s="214"/>
      <c r="C3" s="214"/>
      <c r="D3" s="214"/>
      <c r="E3" s="214"/>
      <c r="F3" s="214"/>
      <c r="G3" s="215"/>
    </row>
    <row r="4" spans="1:7" customFormat="1" ht="14.25" x14ac:dyDescent="0.45">
      <c r="A4" s="213" t="s">
        <v>118</v>
      </c>
      <c r="B4" s="214"/>
      <c r="C4" s="214"/>
      <c r="D4" s="214"/>
      <c r="E4" s="214"/>
      <c r="F4" s="214"/>
      <c r="G4" s="215"/>
    </row>
    <row r="5" spans="1:7" customFormat="1" ht="14.25" x14ac:dyDescent="0.45">
      <c r="A5" s="213" t="s">
        <v>415</v>
      </c>
      <c r="B5" s="214"/>
      <c r="C5" s="214"/>
      <c r="D5" s="214"/>
      <c r="E5" s="214"/>
      <c r="F5" s="214"/>
      <c r="G5" s="215"/>
    </row>
    <row r="6" spans="1:7" customFormat="1" x14ac:dyDescent="0.25">
      <c r="A6" s="240" t="s">
        <v>3142</v>
      </c>
      <c r="B6" s="51">
        <f>ANIO1P</f>
        <v>2023</v>
      </c>
      <c r="C6" s="238" t="str">
        <f>ANIO2P</f>
        <v>2024 (d)</v>
      </c>
      <c r="D6" s="238" t="str">
        <f>ANIO3P</f>
        <v>2025 (d)</v>
      </c>
      <c r="E6" s="238" t="str">
        <f>ANIO4P</f>
        <v>2026 (d)</v>
      </c>
      <c r="F6" s="238" t="str">
        <f>ANIO5P</f>
        <v>2027 (d)</v>
      </c>
      <c r="G6" s="238" t="str">
        <f>ANIO6P</f>
        <v>2028 (d)</v>
      </c>
    </row>
    <row r="7" spans="1:7" customFormat="1" ht="48" customHeight="1" x14ac:dyDescent="0.25">
      <c r="A7" s="241"/>
      <c r="B7" s="87" t="s">
        <v>3291</v>
      </c>
      <c r="C7" s="239"/>
      <c r="D7" s="239"/>
      <c r="E7" s="239"/>
      <c r="F7" s="239"/>
      <c r="G7" s="239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45">
      <c r="A1" s="228" t="s">
        <v>466</v>
      </c>
      <c r="B1" s="228"/>
      <c r="C1" s="228"/>
      <c r="D1" s="228"/>
      <c r="E1" s="228"/>
      <c r="F1" s="228"/>
      <c r="G1" s="228"/>
    </row>
    <row r="2" spans="1:7" ht="14.25" x14ac:dyDescent="0.45">
      <c r="A2" s="210" t="str">
        <f>ENTIDAD</f>
        <v>Municipio de Tierra Blanca, Gobierno del Estado de Guanajuato</v>
      </c>
      <c r="B2" s="211"/>
      <c r="C2" s="211"/>
      <c r="D2" s="211"/>
      <c r="E2" s="211"/>
      <c r="F2" s="211"/>
      <c r="G2" s="212"/>
    </row>
    <row r="3" spans="1:7" ht="14.25" x14ac:dyDescent="0.45">
      <c r="A3" s="213" t="s">
        <v>467</v>
      </c>
      <c r="B3" s="214"/>
      <c r="C3" s="214"/>
      <c r="D3" s="214"/>
      <c r="E3" s="214"/>
      <c r="F3" s="214"/>
      <c r="G3" s="215"/>
    </row>
    <row r="4" spans="1:7" ht="14.25" x14ac:dyDescent="0.45">
      <c r="A4" s="219" t="s">
        <v>118</v>
      </c>
      <c r="B4" s="220"/>
      <c r="C4" s="220"/>
      <c r="D4" s="220"/>
      <c r="E4" s="220"/>
      <c r="F4" s="220"/>
      <c r="G4" s="221"/>
    </row>
    <row r="5" spans="1:7" x14ac:dyDescent="0.25">
      <c r="A5" s="245" t="s">
        <v>3288</v>
      </c>
      <c r="B5" s="243" t="str">
        <f>ANIO5R</f>
        <v>2017 ¹ (c)</v>
      </c>
      <c r="C5" s="243" t="str">
        <f>ANIO4R</f>
        <v>2018 ¹ (c)</v>
      </c>
      <c r="D5" s="243" t="str">
        <f>ANIO3R</f>
        <v>2019 ¹ (c)</v>
      </c>
      <c r="E5" s="243" t="str">
        <f>ANIO2R</f>
        <v>2020 ¹ (c)</v>
      </c>
      <c r="F5" s="243" t="str">
        <f>ANIO1R</f>
        <v>2021 ¹ (c)</v>
      </c>
      <c r="G5" s="51">
        <f>ANIO_INFORME</f>
        <v>2022</v>
      </c>
    </row>
    <row r="6" spans="1:7" ht="32.1" customHeight="1" x14ac:dyDescent="0.25">
      <c r="A6" s="246"/>
      <c r="B6" s="244"/>
      <c r="C6" s="244"/>
      <c r="D6" s="244"/>
      <c r="E6" s="244"/>
      <c r="F6" s="244"/>
      <c r="G6" s="87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242" t="s">
        <v>3292</v>
      </c>
      <c r="B39" s="242"/>
      <c r="C39" s="242"/>
      <c r="D39" s="242"/>
      <c r="E39" s="242"/>
      <c r="F39" s="242"/>
      <c r="G39" s="242"/>
    </row>
    <row r="40" spans="1:7" ht="15" customHeight="1" x14ac:dyDescent="0.25">
      <c r="A40" s="242" t="s">
        <v>3293</v>
      </c>
      <c r="B40" s="242"/>
      <c r="C40" s="242"/>
      <c r="D40" s="242"/>
      <c r="E40" s="242"/>
      <c r="F40" s="242"/>
      <c r="G40" s="242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45">
      <c r="A1" s="228" t="s">
        <v>490</v>
      </c>
      <c r="B1" s="228"/>
      <c r="C1" s="228"/>
      <c r="D1" s="228"/>
      <c r="E1" s="228"/>
      <c r="F1" s="228"/>
      <c r="G1" s="228"/>
    </row>
    <row r="2" spans="1:7" ht="14.25" x14ac:dyDescent="0.45">
      <c r="A2" s="210" t="str">
        <f>ENTIDAD</f>
        <v>Municipio de Tierra Blanca, Gobierno del Estado de Guanajuato</v>
      </c>
      <c r="B2" s="211"/>
      <c r="C2" s="211"/>
      <c r="D2" s="211"/>
      <c r="E2" s="211"/>
      <c r="F2" s="211"/>
      <c r="G2" s="212"/>
    </row>
    <row r="3" spans="1:7" ht="14.25" x14ac:dyDescent="0.45">
      <c r="A3" s="213" t="s">
        <v>491</v>
      </c>
      <c r="B3" s="214"/>
      <c r="C3" s="214"/>
      <c r="D3" s="214"/>
      <c r="E3" s="214"/>
      <c r="F3" s="214"/>
      <c r="G3" s="215"/>
    </row>
    <row r="4" spans="1:7" ht="14.25" x14ac:dyDescent="0.45">
      <c r="A4" s="219" t="s">
        <v>118</v>
      </c>
      <c r="B4" s="220"/>
      <c r="C4" s="220"/>
      <c r="D4" s="220"/>
      <c r="E4" s="220"/>
      <c r="F4" s="220"/>
      <c r="G4" s="221"/>
    </row>
    <row r="5" spans="1:7" x14ac:dyDescent="0.25">
      <c r="A5" s="247" t="s">
        <v>3142</v>
      </c>
      <c r="B5" s="243" t="str">
        <f>ANIO5R</f>
        <v>2017 ¹ (c)</v>
      </c>
      <c r="C5" s="243" t="str">
        <f>ANIO4R</f>
        <v>2018 ¹ (c)</v>
      </c>
      <c r="D5" s="243" t="str">
        <f>ANIO3R</f>
        <v>2019 ¹ (c)</v>
      </c>
      <c r="E5" s="243" t="str">
        <f>ANIO2R</f>
        <v>2020 ¹ (c)</v>
      </c>
      <c r="F5" s="243" t="str">
        <f>ANIO1R</f>
        <v>2021 ¹ (c)</v>
      </c>
      <c r="G5" s="51">
        <f>ANIO_INFORME</f>
        <v>2022</v>
      </c>
    </row>
    <row r="6" spans="1:7" ht="32.1" customHeight="1" x14ac:dyDescent="0.25">
      <c r="A6" s="248"/>
      <c r="B6" s="244"/>
      <c r="C6" s="244"/>
      <c r="D6" s="244"/>
      <c r="E6" s="244"/>
      <c r="F6" s="244"/>
      <c r="G6" s="87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242" t="s">
        <v>3292</v>
      </c>
      <c r="B32" s="242"/>
      <c r="C32" s="242"/>
      <c r="D32" s="242"/>
      <c r="E32" s="242"/>
      <c r="F32" s="242"/>
      <c r="G32" s="242"/>
    </row>
    <row r="33" spans="1:7" x14ac:dyDescent="0.25">
      <c r="A33" s="242" t="s">
        <v>3293</v>
      </c>
      <c r="B33" s="242"/>
      <c r="C33" s="242"/>
      <c r="D33" s="242"/>
      <c r="E33" s="242"/>
      <c r="F33" s="242"/>
      <c r="G33" s="242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222" t="s">
        <v>495</v>
      </c>
      <c r="B1" s="222"/>
      <c r="C1" s="222"/>
      <c r="D1" s="222"/>
      <c r="E1" s="222"/>
      <c r="F1" s="222"/>
      <c r="G1" s="110"/>
    </row>
    <row r="2" spans="1:7" ht="14.25" x14ac:dyDescent="0.45">
      <c r="A2" s="210" t="str">
        <f>ENTE_PUBLICO</f>
        <v>Municipio de Tierra Blanca Guanajuato, Gobierno del Estado de Guanajuato</v>
      </c>
      <c r="B2" s="211"/>
      <c r="C2" s="211"/>
      <c r="D2" s="211"/>
      <c r="E2" s="211"/>
      <c r="F2" s="212"/>
    </row>
    <row r="3" spans="1:7" ht="14.25" x14ac:dyDescent="0.45">
      <c r="A3" s="219" t="s">
        <v>496</v>
      </c>
      <c r="B3" s="220"/>
      <c r="C3" s="220"/>
      <c r="D3" s="220"/>
      <c r="E3" s="220"/>
      <c r="F3" s="221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2" t="s">
        <v>502</v>
      </c>
      <c r="B5" s="5"/>
      <c r="C5" s="5"/>
      <c r="D5" s="5"/>
      <c r="E5" s="5"/>
      <c r="F5" s="5"/>
    </row>
    <row r="6" spans="1:7" ht="30" x14ac:dyDescent="0.25">
      <c r="A6" s="133" t="s">
        <v>503</v>
      </c>
      <c r="B6" s="60"/>
      <c r="C6" s="60"/>
      <c r="D6" s="60"/>
      <c r="E6" s="60"/>
      <c r="F6" s="60"/>
    </row>
    <row r="7" spans="1:7" x14ac:dyDescent="0.25">
      <c r="A7" s="133" t="s">
        <v>504</v>
      </c>
      <c r="B7" s="60"/>
      <c r="C7" s="60"/>
      <c r="D7" s="60"/>
      <c r="E7" s="60"/>
      <c r="F7" s="60"/>
    </row>
    <row r="8" spans="1:7" ht="14.25" x14ac:dyDescent="0.45">
      <c r="A8" s="134"/>
      <c r="B8" s="54"/>
      <c r="C8" s="54"/>
      <c r="D8" s="54"/>
      <c r="E8" s="54"/>
      <c r="F8" s="54"/>
    </row>
    <row r="9" spans="1:7" x14ac:dyDescent="0.25">
      <c r="A9" s="132" t="s">
        <v>505</v>
      </c>
      <c r="B9" s="54"/>
      <c r="C9" s="54"/>
      <c r="D9" s="54"/>
      <c r="E9" s="54"/>
      <c r="F9" s="54"/>
    </row>
    <row r="10" spans="1:7" ht="14.25" x14ac:dyDescent="0.45">
      <c r="A10" s="133" t="s">
        <v>506</v>
      </c>
      <c r="B10" s="60"/>
      <c r="C10" s="60"/>
      <c r="D10" s="60"/>
      <c r="E10" s="60"/>
      <c r="F10" s="60"/>
    </row>
    <row r="11" spans="1:7" x14ac:dyDescent="0.25">
      <c r="A11" s="135" t="s">
        <v>507</v>
      </c>
      <c r="B11" s="60"/>
      <c r="C11" s="60"/>
      <c r="D11" s="60"/>
      <c r="E11" s="60"/>
      <c r="F11" s="60"/>
    </row>
    <row r="12" spans="1:7" x14ac:dyDescent="0.25">
      <c r="A12" s="135" t="s">
        <v>508</v>
      </c>
      <c r="B12" s="60"/>
      <c r="C12" s="60"/>
      <c r="D12" s="60"/>
      <c r="E12" s="60"/>
      <c r="F12" s="60"/>
    </row>
    <row r="13" spans="1:7" ht="14.25" x14ac:dyDescent="0.45">
      <c r="A13" s="135" t="s">
        <v>509</v>
      </c>
      <c r="B13" s="60"/>
      <c r="C13" s="60"/>
      <c r="D13" s="60"/>
      <c r="E13" s="60"/>
      <c r="F13" s="60"/>
    </row>
    <row r="14" spans="1:7" ht="14.25" x14ac:dyDescent="0.45">
      <c r="A14" s="133" t="s">
        <v>510</v>
      </c>
      <c r="B14" s="60"/>
      <c r="C14" s="60"/>
      <c r="D14" s="60"/>
      <c r="E14" s="60"/>
      <c r="F14" s="60"/>
    </row>
    <row r="15" spans="1:7" x14ac:dyDescent="0.25">
      <c r="A15" s="135" t="s">
        <v>507</v>
      </c>
      <c r="B15" s="60"/>
      <c r="C15" s="60"/>
      <c r="D15" s="60"/>
      <c r="E15" s="60"/>
      <c r="F15" s="60"/>
    </row>
    <row r="16" spans="1:7" x14ac:dyDescent="0.25">
      <c r="A16" s="135" t="s">
        <v>508</v>
      </c>
      <c r="B16" s="60"/>
      <c r="C16" s="60"/>
      <c r="D16" s="60"/>
      <c r="E16" s="60"/>
      <c r="F16" s="60"/>
    </row>
    <row r="17" spans="1:6" ht="14.25" x14ac:dyDescent="0.45">
      <c r="A17" s="135" t="s">
        <v>509</v>
      </c>
      <c r="B17" s="60"/>
      <c r="C17" s="60"/>
      <c r="D17" s="60"/>
      <c r="E17" s="60"/>
      <c r="F17" s="60"/>
    </row>
    <row r="18" spans="1:6" ht="14.25" x14ac:dyDescent="0.45">
      <c r="A18" s="133" t="s">
        <v>511</v>
      </c>
      <c r="B18" s="141"/>
      <c r="C18" s="60"/>
      <c r="D18" s="60"/>
      <c r="E18" s="60"/>
      <c r="F18" s="60"/>
    </row>
    <row r="19" spans="1:6" x14ac:dyDescent="0.25">
      <c r="A19" s="133" t="s">
        <v>512</v>
      </c>
      <c r="B19" s="60"/>
      <c r="C19" s="60"/>
      <c r="D19" s="60"/>
      <c r="E19" s="60"/>
      <c r="F19" s="60"/>
    </row>
    <row r="20" spans="1:6" x14ac:dyDescent="0.25">
      <c r="A20" s="133" t="s">
        <v>513</v>
      </c>
      <c r="B20" s="142"/>
      <c r="C20" s="142"/>
      <c r="D20" s="142"/>
      <c r="E20" s="142"/>
      <c r="F20" s="142"/>
    </row>
    <row r="21" spans="1:6" x14ac:dyDescent="0.25">
      <c r="A21" s="133" t="s">
        <v>514</v>
      </c>
      <c r="B21" s="142"/>
      <c r="C21" s="142"/>
      <c r="D21" s="142"/>
      <c r="E21" s="142"/>
      <c r="F21" s="142"/>
    </row>
    <row r="22" spans="1:6" ht="14.25" x14ac:dyDescent="0.45">
      <c r="A22" s="64" t="s">
        <v>515</v>
      </c>
      <c r="B22" s="142"/>
      <c r="C22" s="142"/>
      <c r="D22" s="142"/>
      <c r="E22" s="142"/>
      <c r="F22" s="142"/>
    </row>
    <row r="23" spans="1:6" ht="14.25" x14ac:dyDescent="0.45">
      <c r="A23" s="64" t="s">
        <v>516</v>
      </c>
      <c r="B23" s="142"/>
      <c r="C23" s="142"/>
      <c r="D23" s="142"/>
      <c r="E23" s="142"/>
      <c r="F23" s="142"/>
    </row>
    <row r="24" spans="1:6" x14ac:dyDescent="0.25">
      <c r="A24" s="64" t="s">
        <v>517</v>
      </c>
      <c r="B24" s="143"/>
      <c r="C24" s="60"/>
      <c r="D24" s="60"/>
      <c r="E24" s="60"/>
      <c r="F24" s="60"/>
    </row>
    <row r="25" spans="1:6" x14ac:dyDescent="0.25">
      <c r="A25" s="133" t="s">
        <v>518</v>
      </c>
      <c r="B25" s="143"/>
      <c r="C25" s="60"/>
      <c r="D25" s="60"/>
      <c r="E25" s="60"/>
      <c r="F25" s="60"/>
    </row>
    <row r="26" spans="1:6" x14ac:dyDescent="0.25">
      <c r="A26" s="134"/>
      <c r="B26" s="54"/>
      <c r="C26" s="54"/>
      <c r="D26" s="54"/>
      <c r="E26" s="54"/>
      <c r="F26" s="54"/>
    </row>
    <row r="27" spans="1:6" x14ac:dyDescent="0.25">
      <c r="A27" s="132" t="s">
        <v>519</v>
      </c>
      <c r="B27" s="54"/>
      <c r="C27" s="54"/>
      <c r="D27" s="54"/>
      <c r="E27" s="54"/>
      <c r="F27" s="54"/>
    </row>
    <row r="28" spans="1:6" x14ac:dyDescent="0.25">
      <c r="A28" s="133" t="s">
        <v>520</v>
      </c>
      <c r="B28" s="60"/>
      <c r="C28" s="60"/>
      <c r="D28" s="60"/>
      <c r="E28" s="60"/>
      <c r="F28" s="60"/>
    </row>
    <row r="29" spans="1:6" x14ac:dyDescent="0.25">
      <c r="A29" s="134"/>
      <c r="B29" s="54"/>
      <c r="C29" s="54"/>
      <c r="D29" s="54"/>
      <c r="E29" s="54"/>
      <c r="F29" s="54"/>
    </row>
    <row r="30" spans="1:6" x14ac:dyDescent="0.25">
      <c r="A30" s="132" t="s">
        <v>521</v>
      </c>
      <c r="B30" s="54"/>
      <c r="C30" s="54"/>
      <c r="D30" s="54"/>
      <c r="E30" s="54"/>
      <c r="F30" s="54"/>
    </row>
    <row r="31" spans="1:6" x14ac:dyDescent="0.25">
      <c r="A31" s="133" t="s">
        <v>506</v>
      </c>
      <c r="B31" s="60"/>
      <c r="C31" s="60"/>
      <c r="D31" s="60"/>
      <c r="E31" s="60"/>
      <c r="F31" s="60"/>
    </row>
    <row r="32" spans="1:6" x14ac:dyDescent="0.25">
      <c r="A32" s="133" t="s">
        <v>510</v>
      </c>
      <c r="B32" s="60"/>
      <c r="C32" s="60"/>
      <c r="D32" s="60"/>
      <c r="E32" s="60"/>
      <c r="F32" s="60"/>
    </row>
    <row r="33" spans="1:6" x14ac:dyDescent="0.25">
      <c r="A33" s="133" t="s">
        <v>522</v>
      </c>
      <c r="B33" s="60"/>
      <c r="C33" s="60"/>
      <c r="D33" s="60"/>
      <c r="E33" s="60"/>
      <c r="F33" s="60"/>
    </row>
    <row r="34" spans="1:6" x14ac:dyDescent="0.25">
      <c r="A34" s="134"/>
      <c r="B34" s="54"/>
      <c r="C34" s="54"/>
      <c r="D34" s="54"/>
      <c r="E34" s="54"/>
      <c r="F34" s="54"/>
    </row>
    <row r="35" spans="1:6" x14ac:dyDescent="0.25">
      <c r="A35" s="132" t="s">
        <v>523</v>
      </c>
      <c r="B35" s="54"/>
      <c r="C35" s="54"/>
      <c r="D35" s="54"/>
      <c r="E35" s="54"/>
      <c r="F35" s="54"/>
    </row>
    <row r="36" spans="1:6" x14ac:dyDescent="0.25">
      <c r="A36" s="133" t="s">
        <v>524</v>
      </c>
      <c r="B36" s="60"/>
      <c r="C36" s="60"/>
      <c r="D36" s="60"/>
      <c r="E36" s="60"/>
      <c r="F36" s="60"/>
    </row>
    <row r="37" spans="1:6" x14ac:dyDescent="0.25">
      <c r="A37" s="133" t="s">
        <v>525</v>
      </c>
      <c r="B37" s="60"/>
      <c r="C37" s="60"/>
      <c r="D37" s="60"/>
      <c r="E37" s="60"/>
      <c r="F37" s="60"/>
    </row>
    <row r="38" spans="1:6" x14ac:dyDescent="0.25">
      <c r="A38" s="133" t="s">
        <v>526</v>
      </c>
      <c r="B38" s="143"/>
      <c r="C38" s="60"/>
      <c r="D38" s="60"/>
      <c r="E38" s="60"/>
      <c r="F38" s="60"/>
    </row>
    <row r="39" spans="1:6" x14ac:dyDescent="0.25">
      <c r="A39" s="134"/>
      <c r="B39" s="54"/>
      <c r="C39" s="54"/>
      <c r="D39" s="54"/>
      <c r="E39" s="54"/>
      <c r="F39" s="54"/>
    </row>
    <row r="40" spans="1:6" x14ac:dyDescent="0.25">
      <c r="A40" s="132" t="s">
        <v>527</v>
      </c>
      <c r="B40" s="60"/>
      <c r="C40" s="60"/>
      <c r="D40" s="60"/>
      <c r="E40" s="60"/>
      <c r="F40" s="60"/>
    </row>
    <row r="41" spans="1:6" x14ac:dyDescent="0.25">
      <c r="A41" s="134"/>
      <c r="B41" s="54"/>
      <c r="C41" s="54"/>
      <c r="D41" s="54"/>
      <c r="E41" s="54"/>
      <c r="F41" s="54"/>
    </row>
    <row r="42" spans="1:6" x14ac:dyDescent="0.25">
      <c r="A42" s="132" t="s">
        <v>528</v>
      </c>
      <c r="B42" s="54"/>
      <c r="C42" s="54"/>
      <c r="D42" s="54"/>
      <c r="E42" s="54"/>
      <c r="F42" s="54"/>
    </row>
    <row r="43" spans="1:6" x14ac:dyDescent="0.25">
      <c r="A43" s="133" t="s">
        <v>529</v>
      </c>
      <c r="B43" s="60"/>
      <c r="C43" s="60"/>
      <c r="D43" s="60"/>
      <c r="E43" s="60"/>
      <c r="F43" s="60"/>
    </row>
    <row r="44" spans="1:6" x14ac:dyDescent="0.25">
      <c r="A44" s="133" t="s">
        <v>530</v>
      </c>
      <c r="B44" s="60"/>
      <c r="C44" s="60"/>
      <c r="D44" s="60"/>
      <c r="E44" s="60"/>
      <c r="F44" s="60"/>
    </row>
    <row r="45" spans="1:6" x14ac:dyDescent="0.25">
      <c r="A45" s="133" t="s">
        <v>531</v>
      </c>
      <c r="B45" s="60"/>
      <c r="C45" s="60"/>
      <c r="D45" s="60"/>
      <c r="E45" s="60"/>
      <c r="F45" s="60"/>
    </row>
    <row r="46" spans="1:6" x14ac:dyDescent="0.25">
      <c r="A46" s="134"/>
      <c r="B46" s="54"/>
      <c r="C46" s="54"/>
      <c r="D46" s="54"/>
      <c r="E46" s="54"/>
      <c r="F46" s="54"/>
    </row>
    <row r="47" spans="1:6" ht="30" x14ac:dyDescent="0.25">
      <c r="A47" s="132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2"/>
      <c r="C48" s="142"/>
      <c r="D48" s="142"/>
      <c r="E48" s="142"/>
      <c r="F48" s="142"/>
    </row>
    <row r="49" spans="1:6" x14ac:dyDescent="0.25">
      <c r="A49" s="64" t="s">
        <v>531</v>
      </c>
      <c r="B49" s="142"/>
      <c r="C49" s="142"/>
      <c r="D49" s="142"/>
      <c r="E49" s="142"/>
      <c r="F49" s="142"/>
    </row>
    <row r="50" spans="1:6" x14ac:dyDescent="0.25">
      <c r="A50" s="134"/>
      <c r="B50" s="54"/>
      <c r="C50" s="54"/>
      <c r="D50" s="54"/>
      <c r="E50" s="54"/>
      <c r="F50" s="54"/>
    </row>
    <row r="51" spans="1:6" x14ac:dyDescent="0.25">
      <c r="A51" s="132" t="s">
        <v>533</v>
      </c>
      <c r="B51" s="54"/>
      <c r="C51" s="54"/>
      <c r="D51" s="54"/>
      <c r="E51" s="54"/>
      <c r="F51" s="54"/>
    </row>
    <row r="52" spans="1:6" x14ac:dyDescent="0.25">
      <c r="A52" s="133" t="s">
        <v>530</v>
      </c>
      <c r="B52" s="60"/>
      <c r="C52" s="60"/>
      <c r="D52" s="60"/>
      <c r="E52" s="60"/>
      <c r="F52" s="60"/>
    </row>
    <row r="53" spans="1:6" x14ac:dyDescent="0.25">
      <c r="A53" s="133" t="s">
        <v>531</v>
      </c>
      <c r="B53" s="60"/>
      <c r="C53" s="60"/>
      <c r="D53" s="60"/>
      <c r="E53" s="60"/>
      <c r="F53" s="60"/>
    </row>
    <row r="54" spans="1:6" x14ac:dyDescent="0.25">
      <c r="A54" s="133" t="s">
        <v>534</v>
      </c>
      <c r="B54" s="60"/>
      <c r="C54" s="60"/>
      <c r="D54" s="60"/>
      <c r="E54" s="60"/>
      <c r="F54" s="60"/>
    </row>
    <row r="55" spans="1:6" x14ac:dyDescent="0.25">
      <c r="A55" s="134"/>
      <c r="B55" s="54"/>
      <c r="C55" s="54"/>
      <c r="D55" s="54"/>
      <c r="E55" s="54"/>
      <c r="F55" s="54"/>
    </row>
    <row r="56" spans="1:6" x14ac:dyDescent="0.25">
      <c r="A56" s="132" t="s">
        <v>535</v>
      </c>
      <c r="B56" s="54"/>
      <c r="C56" s="54"/>
      <c r="D56" s="54"/>
      <c r="E56" s="54"/>
      <c r="F56" s="54"/>
    </row>
    <row r="57" spans="1:6" x14ac:dyDescent="0.25">
      <c r="A57" s="133" t="s">
        <v>530</v>
      </c>
      <c r="B57" s="60"/>
      <c r="C57" s="60"/>
      <c r="D57" s="60"/>
      <c r="E57" s="60"/>
      <c r="F57" s="60"/>
    </row>
    <row r="58" spans="1:6" x14ac:dyDescent="0.25">
      <c r="A58" s="133" t="s">
        <v>531</v>
      </c>
      <c r="B58" s="60"/>
      <c r="C58" s="60"/>
      <c r="D58" s="60"/>
      <c r="E58" s="60"/>
      <c r="F58" s="60"/>
    </row>
    <row r="59" spans="1:6" x14ac:dyDescent="0.25">
      <c r="A59" s="134"/>
      <c r="B59" s="54"/>
      <c r="C59" s="54"/>
      <c r="D59" s="54"/>
      <c r="E59" s="54"/>
      <c r="F59" s="54"/>
    </row>
    <row r="60" spans="1:6" x14ac:dyDescent="0.25">
      <c r="A60" s="132" t="s">
        <v>536</v>
      </c>
      <c r="B60" s="54"/>
      <c r="C60" s="54"/>
      <c r="D60" s="54"/>
      <c r="E60" s="54"/>
      <c r="F60" s="54"/>
    </row>
    <row r="61" spans="1:6" x14ac:dyDescent="0.25">
      <c r="A61" s="133" t="s">
        <v>537</v>
      </c>
      <c r="B61" s="60"/>
      <c r="C61" s="60"/>
      <c r="D61" s="60"/>
      <c r="E61" s="60"/>
      <c r="F61" s="60"/>
    </row>
    <row r="62" spans="1:6" x14ac:dyDescent="0.25">
      <c r="A62" s="133" t="s">
        <v>538</v>
      </c>
      <c r="B62" s="143"/>
      <c r="C62" s="60"/>
      <c r="D62" s="60"/>
      <c r="E62" s="60"/>
      <c r="F62" s="60"/>
    </row>
    <row r="63" spans="1:6" x14ac:dyDescent="0.25">
      <c r="A63" s="134"/>
      <c r="B63" s="54"/>
      <c r="C63" s="54"/>
      <c r="D63" s="54"/>
      <c r="E63" s="54"/>
      <c r="F63" s="54"/>
    </row>
    <row r="64" spans="1:6" x14ac:dyDescent="0.25">
      <c r="A64" s="132" t="s">
        <v>539</v>
      </c>
      <c r="B64" s="54"/>
      <c r="C64" s="54"/>
      <c r="D64" s="54"/>
      <c r="E64" s="54"/>
      <c r="F64" s="54"/>
    </row>
    <row r="65" spans="1:6" x14ac:dyDescent="0.25">
      <c r="A65" s="133" t="s">
        <v>540</v>
      </c>
      <c r="B65" s="60"/>
      <c r="C65" s="60"/>
      <c r="D65" s="60"/>
      <c r="E65" s="60"/>
      <c r="F65" s="60"/>
    </row>
    <row r="66" spans="1:6" x14ac:dyDescent="0.25">
      <c r="A66" s="133" t="s">
        <v>541</v>
      </c>
      <c r="B66" s="60"/>
      <c r="C66" s="60"/>
      <c r="D66" s="60"/>
      <c r="E66" s="60"/>
      <c r="F66" s="60"/>
    </row>
    <row r="67" spans="1:6" x14ac:dyDescent="0.25">
      <c r="A67" s="138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topLeftCell="B1" zoomScale="80" zoomScaleNormal="80" workbookViewId="0">
      <selection activeCell="D60" sqref="D60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222" t="s">
        <v>545</v>
      </c>
      <c r="B1" s="222"/>
      <c r="C1" s="222"/>
      <c r="D1" s="222"/>
      <c r="E1" s="222"/>
      <c r="F1" s="222"/>
    </row>
    <row r="2" spans="1:6" ht="14.25" x14ac:dyDescent="0.45">
      <c r="A2" s="210" t="str">
        <f>ENTE_PUBLICO_A</f>
        <v>Municipio de Tierra Blanca Guanajuato, Gobierno del Estado de Guanajuato (a)</v>
      </c>
      <c r="B2" s="211"/>
      <c r="C2" s="211"/>
      <c r="D2" s="211"/>
      <c r="E2" s="211"/>
      <c r="F2" s="212"/>
    </row>
    <row r="3" spans="1:6" x14ac:dyDescent="0.25">
      <c r="A3" s="213" t="s">
        <v>117</v>
      </c>
      <c r="B3" s="214"/>
      <c r="C3" s="214"/>
      <c r="D3" s="214"/>
      <c r="E3" s="214"/>
      <c r="F3" s="215"/>
    </row>
    <row r="4" spans="1:6" ht="14.25" x14ac:dyDescent="0.45">
      <c r="A4" s="216" t="str">
        <f>PERIODO_INFORME</f>
        <v>Al 31 de diciembre de 2021 y al 30 de junio de 2022 (b)</v>
      </c>
      <c r="B4" s="217"/>
      <c r="C4" s="217"/>
      <c r="D4" s="217"/>
      <c r="E4" s="217"/>
      <c r="F4" s="218"/>
    </row>
    <row r="5" spans="1:6" ht="14.25" x14ac:dyDescent="0.45">
      <c r="A5" s="219" t="s">
        <v>118</v>
      </c>
      <c r="B5" s="220"/>
      <c r="C5" s="220"/>
      <c r="D5" s="220"/>
      <c r="E5" s="220"/>
      <c r="F5" s="221"/>
    </row>
    <row r="6" spans="1:6" s="3" customFormat="1" ht="28.5" x14ac:dyDescent="0.45">
      <c r="A6" s="129" t="s">
        <v>3284</v>
      </c>
      <c r="B6" s="130" t="str">
        <f>ANIO</f>
        <v>2022 (d)</v>
      </c>
      <c r="C6" s="127" t="str">
        <f>ULTIMO</f>
        <v>31 de diciembre de 2021 (e)</v>
      </c>
      <c r="D6" s="131" t="s">
        <v>0</v>
      </c>
      <c r="E6" s="130" t="str">
        <f>ANIO</f>
        <v>2022 (d)</v>
      </c>
      <c r="F6" s="127" t="str">
        <f>ULTIMO</f>
        <v>31 de diciembre de 2021 (e)</v>
      </c>
    </row>
    <row r="7" spans="1:6" ht="14.25" x14ac:dyDescent="0.45">
      <c r="A7" s="93" t="s">
        <v>1</v>
      </c>
      <c r="B7" s="86"/>
      <c r="C7" s="86"/>
      <c r="D7" s="97" t="s">
        <v>52</v>
      </c>
      <c r="E7" s="86"/>
      <c r="F7" s="86"/>
    </row>
    <row r="8" spans="1:6" ht="14.25" x14ac:dyDescent="0.45">
      <c r="A8" s="38" t="s">
        <v>2</v>
      </c>
      <c r="B8" s="54"/>
      <c r="C8" s="54"/>
      <c r="D8" s="98" t="s">
        <v>53</v>
      </c>
      <c r="E8" s="54"/>
      <c r="F8" s="54"/>
    </row>
    <row r="9" spans="1:6" x14ac:dyDescent="0.25">
      <c r="A9" s="94" t="s">
        <v>3</v>
      </c>
      <c r="B9" s="60">
        <f>SUM(B10:B16)</f>
        <v>42267096.079999998</v>
      </c>
      <c r="C9" s="60">
        <f>SUM(C10:C16)</f>
        <v>17654251.77</v>
      </c>
      <c r="D9" s="99" t="s">
        <v>54</v>
      </c>
      <c r="E9" s="60">
        <f>SUM(E10:E18)</f>
        <v>3103390.6100000003</v>
      </c>
      <c r="F9" s="60">
        <f>SUM(F10:F18)</f>
        <v>6828593.0999999996</v>
      </c>
    </row>
    <row r="10" spans="1:6" x14ac:dyDescent="0.25">
      <c r="A10" s="95" t="s">
        <v>4</v>
      </c>
      <c r="B10" s="60"/>
      <c r="C10" s="60"/>
      <c r="D10" s="100" t="s">
        <v>55</v>
      </c>
      <c r="E10" s="195">
        <v>-137606.78</v>
      </c>
      <c r="F10" s="195">
        <v>-67702.73</v>
      </c>
    </row>
    <row r="11" spans="1:6" x14ac:dyDescent="0.25">
      <c r="A11" s="95" t="s">
        <v>5</v>
      </c>
      <c r="B11" s="195">
        <v>42076918.969999999</v>
      </c>
      <c r="C11" s="195">
        <v>17034592.41</v>
      </c>
      <c r="D11" s="100" t="s">
        <v>56</v>
      </c>
      <c r="E11" s="195">
        <v>367723.82</v>
      </c>
      <c r="F11" s="195">
        <v>246801.63</v>
      </c>
    </row>
    <row r="12" spans="1:6" x14ac:dyDescent="0.25">
      <c r="A12" s="95" t="s">
        <v>6</v>
      </c>
      <c r="B12" s="195">
        <v>176719.86</v>
      </c>
      <c r="C12" s="195">
        <v>224293.79</v>
      </c>
      <c r="D12" s="100" t="s">
        <v>57</v>
      </c>
      <c r="E12" s="195">
        <v>395116.04</v>
      </c>
      <c r="F12" s="195">
        <v>2919544.94</v>
      </c>
    </row>
    <row r="13" spans="1:6" x14ac:dyDescent="0.25">
      <c r="A13" s="95" t="s">
        <v>7</v>
      </c>
      <c r="B13" s="196"/>
      <c r="C13" s="196"/>
      <c r="D13" s="100" t="s">
        <v>58</v>
      </c>
      <c r="E13" s="196"/>
      <c r="F13" s="196"/>
    </row>
    <row r="14" spans="1:6" x14ac:dyDescent="0.25">
      <c r="A14" s="95" t="s">
        <v>8</v>
      </c>
      <c r="B14" s="195">
        <v>13457.25</v>
      </c>
      <c r="C14" s="195">
        <v>395365.57</v>
      </c>
      <c r="D14" s="100" t="s">
        <v>59</v>
      </c>
      <c r="E14" s="195">
        <v>-195076.87</v>
      </c>
      <c r="F14" s="195">
        <v>1569147.95</v>
      </c>
    </row>
    <row r="15" spans="1:6" x14ac:dyDescent="0.25">
      <c r="A15" s="95" t="s">
        <v>9</v>
      </c>
      <c r="B15" s="60">
        <v>0</v>
      </c>
      <c r="C15" s="60">
        <v>0</v>
      </c>
      <c r="D15" s="100" t="s">
        <v>60</v>
      </c>
      <c r="E15" s="196"/>
      <c r="F15" s="196"/>
    </row>
    <row r="16" spans="1:6" x14ac:dyDescent="0.25">
      <c r="A16" s="95" t="s">
        <v>10</v>
      </c>
      <c r="B16" s="60">
        <v>0</v>
      </c>
      <c r="C16" s="60">
        <v>0</v>
      </c>
      <c r="D16" s="100" t="s">
        <v>61</v>
      </c>
      <c r="E16" s="195">
        <v>176931.66</v>
      </c>
      <c r="F16" s="195">
        <v>323371.28999999998</v>
      </c>
    </row>
    <row r="17" spans="1:6" x14ac:dyDescent="0.25">
      <c r="A17" s="94" t="s">
        <v>11</v>
      </c>
      <c r="B17" s="60">
        <f>SUM(B18:B24)</f>
        <v>1640455.46</v>
      </c>
      <c r="C17" s="60">
        <f>SUM(C18:C24)</f>
        <v>915654.83000000007</v>
      </c>
      <c r="D17" s="100" t="s">
        <v>62</v>
      </c>
      <c r="E17" s="196"/>
      <c r="F17" s="196"/>
    </row>
    <row r="18" spans="1:6" x14ac:dyDescent="0.25">
      <c r="A18" s="96" t="s">
        <v>12</v>
      </c>
      <c r="B18" s="196"/>
      <c r="C18" s="196"/>
      <c r="D18" s="100" t="s">
        <v>63</v>
      </c>
      <c r="E18" s="195">
        <v>2496302.7400000002</v>
      </c>
      <c r="F18" s="195">
        <v>1837430.02</v>
      </c>
    </row>
    <row r="19" spans="1:6" x14ac:dyDescent="0.25">
      <c r="A19" s="96" t="s">
        <v>13</v>
      </c>
      <c r="B19" s="195">
        <v>444880.39</v>
      </c>
      <c r="C19" s="195">
        <v>429809.63</v>
      </c>
      <c r="D19" s="99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6" t="s">
        <v>14</v>
      </c>
      <c r="B20" s="195">
        <v>174128</v>
      </c>
      <c r="C20" s="195">
        <v>4746.82</v>
      </c>
      <c r="D20" s="100" t="s">
        <v>65</v>
      </c>
      <c r="E20" s="60">
        <v>0</v>
      </c>
      <c r="F20" s="60">
        <v>0</v>
      </c>
    </row>
    <row r="21" spans="1:6" x14ac:dyDescent="0.25">
      <c r="A21" s="96" t="s">
        <v>15</v>
      </c>
      <c r="B21" s="196"/>
      <c r="C21" s="196"/>
      <c r="D21" s="100" t="s">
        <v>66</v>
      </c>
      <c r="E21" s="60">
        <v>0</v>
      </c>
      <c r="F21" s="60">
        <v>0</v>
      </c>
    </row>
    <row r="22" spans="1:6" x14ac:dyDescent="0.25">
      <c r="A22" s="96" t="s">
        <v>16</v>
      </c>
      <c r="B22" s="195">
        <v>20000</v>
      </c>
      <c r="C22" s="195">
        <v>20000</v>
      </c>
      <c r="D22" s="100" t="s">
        <v>67</v>
      </c>
      <c r="E22" s="60">
        <v>0</v>
      </c>
      <c r="F22" s="60">
        <v>0</v>
      </c>
    </row>
    <row r="23" spans="1:6" x14ac:dyDescent="0.25">
      <c r="A23" s="96" t="s">
        <v>17</v>
      </c>
      <c r="B23" s="196"/>
      <c r="C23" s="196"/>
      <c r="D23" s="99" t="s">
        <v>68</v>
      </c>
      <c r="E23" s="60">
        <v>0</v>
      </c>
      <c r="F23" s="60">
        <f>F24+F25</f>
        <v>0</v>
      </c>
    </row>
    <row r="24" spans="1:6" x14ac:dyDescent="0.25">
      <c r="A24" s="96" t="s">
        <v>18</v>
      </c>
      <c r="B24" s="195">
        <v>1001447.07</v>
      </c>
      <c r="C24" s="195">
        <v>461098.38</v>
      </c>
      <c r="D24" s="100" t="s">
        <v>69</v>
      </c>
      <c r="E24" s="163">
        <v>0</v>
      </c>
      <c r="F24" s="60">
        <v>0</v>
      </c>
    </row>
    <row r="25" spans="1:6" x14ac:dyDescent="0.25">
      <c r="A25" s="94" t="s">
        <v>19</v>
      </c>
      <c r="B25" s="60">
        <f>SUM(B26:B30)</f>
        <v>441493.7</v>
      </c>
      <c r="C25" s="60">
        <f>SUM(C26:C30)</f>
        <v>1638755.11</v>
      </c>
      <c r="D25" s="100" t="s">
        <v>70</v>
      </c>
      <c r="E25" s="60">
        <v>0</v>
      </c>
      <c r="F25" s="60">
        <v>0</v>
      </c>
    </row>
    <row r="26" spans="1:6" x14ac:dyDescent="0.25">
      <c r="A26" s="96" t="s">
        <v>20</v>
      </c>
      <c r="B26" s="195">
        <v>107800</v>
      </c>
      <c r="C26" s="195">
        <v>107800</v>
      </c>
      <c r="D26" s="99" t="s">
        <v>71</v>
      </c>
      <c r="E26" s="60">
        <v>0</v>
      </c>
      <c r="F26" s="60">
        <v>0</v>
      </c>
    </row>
    <row r="27" spans="1:6" x14ac:dyDescent="0.25">
      <c r="A27" s="96" t="s">
        <v>21</v>
      </c>
      <c r="B27" s="196"/>
      <c r="C27" s="196"/>
      <c r="D27" s="99" t="s">
        <v>72</v>
      </c>
      <c r="E27" s="60">
        <v>0</v>
      </c>
      <c r="F27" s="60">
        <f>SUM(F28:F30)</f>
        <v>2000000</v>
      </c>
    </row>
    <row r="28" spans="1:6" x14ac:dyDescent="0.25">
      <c r="A28" s="96" t="s">
        <v>22</v>
      </c>
      <c r="B28" s="196"/>
      <c r="C28" s="196"/>
      <c r="D28" s="100" t="s">
        <v>73</v>
      </c>
      <c r="E28" s="60">
        <v>0</v>
      </c>
      <c r="F28" s="60">
        <v>0</v>
      </c>
    </row>
    <row r="29" spans="1:6" x14ac:dyDescent="0.25">
      <c r="A29" s="96" t="s">
        <v>23</v>
      </c>
      <c r="B29" s="195">
        <v>333693.7</v>
      </c>
      <c r="C29" s="195">
        <v>1530955.11</v>
      </c>
      <c r="D29" s="100" t="s">
        <v>74</v>
      </c>
      <c r="E29" s="60">
        <v>0</v>
      </c>
      <c r="F29" s="60">
        <v>0</v>
      </c>
    </row>
    <row r="30" spans="1:6" x14ac:dyDescent="0.25">
      <c r="A30" s="96" t="s">
        <v>24</v>
      </c>
      <c r="B30" s="196"/>
      <c r="C30" s="196"/>
      <c r="D30" s="100" t="s">
        <v>75</v>
      </c>
      <c r="E30" s="60">
        <v>0</v>
      </c>
      <c r="F30" s="195">
        <v>2000000</v>
      </c>
    </row>
    <row r="31" spans="1:6" x14ac:dyDescent="0.25">
      <c r="A31" s="94" t="s">
        <v>25</v>
      </c>
      <c r="B31" s="60">
        <f>SUM(B32:B36)</f>
        <v>0</v>
      </c>
      <c r="C31" s="60">
        <f>SUM(C32:C36)</f>
        <v>0</v>
      </c>
      <c r="D31" s="99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6" t="s">
        <v>26</v>
      </c>
      <c r="B32" s="60">
        <v>0</v>
      </c>
      <c r="C32" s="60">
        <v>0</v>
      </c>
      <c r="D32" s="100" t="s">
        <v>77</v>
      </c>
      <c r="E32" s="60">
        <v>0</v>
      </c>
      <c r="F32" s="60">
        <v>0</v>
      </c>
    </row>
    <row r="33" spans="1:6" x14ac:dyDescent="0.25">
      <c r="A33" s="96" t="s">
        <v>27</v>
      </c>
      <c r="B33" s="60">
        <v>0</v>
      </c>
      <c r="C33" s="60">
        <v>0</v>
      </c>
      <c r="D33" s="100" t="s">
        <v>78</v>
      </c>
      <c r="E33" s="60">
        <v>0</v>
      </c>
      <c r="F33" s="60">
        <v>0</v>
      </c>
    </row>
    <row r="34" spans="1:6" x14ac:dyDescent="0.25">
      <c r="A34" s="96" t="s">
        <v>28</v>
      </c>
      <c r="B34" s="60">
        <v>0</v>
      </c>
      <c r="C34" s="60">
        <v>0</v>
      </c>
      <c r="D34" s="100" t="s">
        <v>79</v>
      </c>
      <c r="E34" s="60">
        <v>0</v>
      </c>
      <c r="F34" s="60">
        <v>0</v>
      </c>
    </row>
    <row r="35" spans="1:6" x14ac:dyDescent="0.25">
      <c r="A35" s="96" t="s">
        <v>29</v>
      </c>
      <c r="B35" s="60">
        <v>0</v>
      </c>
      <c r="C35" s="60">
        <v>0</v>
      </c>
      <c r="D35" s="100" t="s">
        <v>80</v>
      </c>
      <c r="E35" s="60">
        <v>0</v>
      </c>
      <c r="F35" s="60">
        <v>0</v>
      </c>
    </row>
    <row r="36" spans="1:6" x14ac:dyDescent="0.25">
      <c r="A36" s="96" t="s">
        <v>30</v>
      </c>
      <c r="B36" s="60">
        <v>0</v>
      </c>
      <c r="C36" s="60">
        <v>0</v>
      </c>
      <c r="D36" s="100" t="s">
        <v>81</v>
      </c>
      <c r="E36" s="60">
        <v>0</v>
      </c>
      <c r="F36" s="60">
        <v>0</v>
      </c>
    </row>
    <row r="37" spans="1:6" x14ac:dyDescent="0.25">
      <c r="A37" s="94" t="s">
        <v>31</v>
      </c>
      <c r="B37" s="60">
        <v>17550</v>
      </c>
      <c r="C37" s="60">
        <v>17550</v>
      </c>
      <c r="D37" s="100" t="s">
        <v>82</v>
      </c>
      <c r="E37" s="60">
        <v>0</v>
      </c>
      <c r="F37" s="60">
        <v>0</v>
      </c>
    </row>
    <row r="38" spans="1:6" x14ac:dyDescent="0.25">
      <c r="A38" s="94" t="s">
        <v>119</v>
      </c>
      <c r="B38" s="60">
        <f>SUM(B39:B40)</f>
        <v>0</v>
      </c>
      <c r="C38" s="60">
        <f>SUM(C39:C40)</f>
        <v>0</v>
      </c>
      <c r="D38" s="99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6" t="s">
        <v>32</v>
      </c>
      <c r="B39" s="60">
        <v>0</v>
      </c>
      <c r="C39" s="60">
        <v>0</v>
      </c>
      <c r="D39" s="100" t="s">
        <v>84</v>
      </c>
      <c r="E39" s="60">
        <v>0</v>
      </c>
      <c r="F39" s="60">
        <v>0</v>
      </c>
    </row>
    <row r="40" spans="1:6" x14ac:dyDescent="0.25">
      <c r="A40" s="96" t="s">
        <v>33</v>
      </c>
      <c r="B40" s="60">
        <v>0</v>
      </c>
      <c r="C40" s="60">
        <v>0</v>
      </c>
      <c r="D40" s="100" t="s">
        <v>85</v>
      </c>
      <c r="E40" s="60">
        <v>0</v>
      </c>
      <c r="F40" s="60">
        <v>0</v>
      </c>
    </row>
    <row r="41" spans="1:6" x14ac:dyDescent="0.25">
      <c r="A41" s="94" t="s">
        <v>34</v>
      </c>
      <c r="B41" s="60">
        <f>SUM(B42:B45)</f>
        <v>0</v>
      </c>
      <c r="C41" s="60">
        <f>SUM(C42:C45)</f>
        <v>0</v>
      </c>
      <c r="D41" s="100" t="s">
        <v>86</v>
      </c>
      <c r="E41" s="60">
        <v>0</v>
      </c>
      <c r="F41" s="60">
        <v>0</v>
      </c>
    </row>
    <row r="42" spans="1:6" x14ac:dyDescent="0.25">
      <c r="A42" s="96" t="s">
        <v>35</v>
      </c>
      <c r="B42" s="60">
        <v>0</v>
      </c>
      <c r="C42" s="60">
        <v>0</v>
      </c>
      <c r="D42" s="99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6" t="s">
        <v>36</v>
      </c>
      <c r="B43" s="60">
        <v>0</v>
      </c>
      <c r="C43" s="60">
        <v>0</v>
      </c>
      <c r="D43" s="100" t="s">
        <v>88</v>
      </c>
      <c r="E43" s="60">
        <v>0</v>
      </c>
      <c r="F43" s="60">
        <v>0</v>
      </c>
    </row>
    <row r="44" spans="1:6" x14ac:dyDescent="0.25">
      <c r="A44" s="96" t="s">
        <v>37</v>
      </c>
      <c r="B44" s="60">
        <v>0</v>
      </c>
      <c r="C44" s="60">
        <v>0</v>
      </c>
      <c r="D44" s="100" t="s">
        <v>89</v>
      </c>
      <c r="E44" s="60">
        <v>0</v>
      </c>
      <c r="F44" s="60">
        <v>0</v>
      </c>
    </row>
    <row r="45" spans="1:6" x14ac:dyDescent="0.25">
      <c r="A45" s="96" t="s">
        <v>38</v>
      </c>
      <c r="B45" s="60">
        <v>0</v>
      </c>
      <c r="C45" s="60">
        <v>0</v>
      </c>
      <c r="D45" s="100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44366595.240000002</v>
      </c>
      <c r="C47" s="61">
        <f>C9+C17+C25+C31+C38+C41</f>
        <v>20208661.710000001</v>
      </c>
      <c r="D47" s="98" t="s">
        <v>91</v>
      </c>
      <c r="E47" s="61">
        <f>E9+E19+E23+E26+E27+E31+E38+E42</f>
        <v>3103390.6100000003</v>
      </c>
      <c r="F47" s="61">
        <f>F9+F19+F23+F26+F27+F31+F38+F42</f>
        <v>8828593.0999999996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195">
        <v>0</v>
      </c>
      <c r="C50" s="195">
        <v>0</v>
      </c>
      <c r="D50" s="99" t="s">
        <v>93</v>
      </c>
      <c r="E50" s="60">
        <v>0</v>
      </c>
      <c r="F50" s="60">
        <v>0</v>
      </c>
    </row>
    <row r="51" spans="1:6" x14ac:dyDescent="0.25">
      <c r="A51" s="94" t="s">
        <v>42</v>
      </c>
      <c r="B51" s="195">
        <v>18236.63</v>
      </c>
      <c r="C51" s="195">
        <v>18236.63</v>
      </c>
      <c r="D51" s="99" t="s">
        <v>94</v>
      </c>
      <c r="E51" s="60">
        <v>0</v>
      </c>
      <c r="F51" s="60">
        <v>0</v>
      </c>
    </row>
    <row r="52" spans="1:6" x14ac:dyDescent="0.25">
      <c r="A52" s="94" t="s">
        <v>43</v>
      </c>
      <c r="B52" s="195">
        <v>336342853.70999998</v>
      </c>
      <c r="C52" s="195">
        <v>356741477.5</v>
      </c>
      <c r="D52" s="99" t="s">
        <v>95</v>
      </c>
      <c r="E52" s="60">
        <v>0</v>
      </c>
      <c r="F52" s="60">
        <v>186050</v>
      </c>
    </row>
    <row r="53" spans="1:6" x14ac:dyDescent="0.25">
      <c r="A53" s="94" t="s">
        <v>44</v>
      </c>
      <c r="B53" s="195">
        <v>22062988.579999998</v>
      </c>
      <c r="C53" s="195">
        <v>21971807.079999998</v>
      </c>
      <c r="D53" s="99" t="s">
        <v>96</v>
      </c>
      <c r="E53" s="60">
        <v>0</v>
      </c>
      <c r="F53" s="60">
        <v>0</v>
      </c>
    </row>
    <row r="54" spans="1:6" x14ac:dyDescent="0.25">
      <c r="A54" s="94" t="s">
        <v>45</v>
      </c>
      <c r="B54" s="195">
        <v>387224.3</v>
      </c>
      <c r="C54" s="195">
        <v>387224.3</v>
      </c>
      <c r="D54" s="99" t="s">
        <v>97</v>
      </c>
      <c r="E54" s="60">
        <v>0</v>
      </c>
      <c r="F54" s="60">
        <v>0</v>
      </c>
    </row>
    <row r="55" spans="1:6" x14ac:dyDescent="0.25">
      <c r="A55" s="94" t="s">
        <v>46</v>
      </c>
      <c r="B55" s="195">
        <v>-8791068.8599999994</v>
      </c>
      <c r="C55" s="195">
        <v>-8791068.8599999994</v>
      </c>
      <c r="D55" s="37" t="s">
        <v>98</v>
      </c>
      <c r="E55" s="60">
        <v>0</v>
      </c>
      <c r="F55" s="60">
        <v>0</v>
      </c>
    </row>
    <row r="56" spans="1:6" x14ac:dyDescent="0.25">
      <c r="A56" s="94" t="s">
        <v>47</v>
      </c>
      <c r="B56" s="195">
        <v>13102459.02</v>
      </c>
      <c r="C56" s="195">
        <v>13102459.02</v>
      </c>
      <c r="D56" s="54"/>
      <c r="E56" s="54"/>
      <c r="F56" s="54"/>
    </row>
    <row r="57" spans="1:6" x14ac:dyDescent="0.25">
      <c r="A57" s="94" t="s">
        <v>48</v>
      </c>
      <c r="B57" s="195">
        <v>0</v>
      </c>
      <c r="C57" s="195">
        <v>0</v>
      </c>
      <c r="D57" s="98" t="s">
        <v>99</v>
      </c>
      <c r="E57" s="61">
        <f>SUM(E50:E55)</f>
        <v>0</v>
      </c>
      <c r="F57" s="61">
        <f>SUM(F50:F55)</f>
        <v>186050</v>
      </c>
    </row>
    <row r="58" spans="1:6" x14ac:dyDescent="0.25">
      <c r="A58" s="94" t="s">
        <v>49</v>
      </c>
      <c r="B58" s="195">
        <v>0</v>
      </c>
      <c r="C58" s="195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3103390.6100000003</v>
      </c>
      <c r="F59" s="61">
        <f>F47+F57</f>
        <v>9014643.0999999996</v>
      </c>
    </row>
    <row r="60" spans="1:6" x14ac:dyDescent="0.25">
      <c r="A60" s="55" t="s">
        <v>50</v>
      </c>
      <c r="B60" s="61">
        <f>SUM(B50:B58)</f>
        <v>363122693.37999994</v>
      </c>
      <c r="C60" s="61">
        <f>SUM(C50:C58)</f>
        <v>383430135.66999996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407489288.61999995</v>
      </c>
      <c r="C62" s="61">
        <f>SUM(C47+C60)</f>
        <v>403638797.37999994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76">
        <f>SUM(E64:E66)</f>
        <v>18704088.579999998</v>
      </c>
      <c r="F63" s="76">
        <f>SUM(F64:F66)</f>
        <v>18704088.579999998</v>
      </c>
    </row>
    <row r="64" spans="1:6" x14ac:dyDescent="0.25">
      <c r="A64" s="54"/>
      <c r="B64" s="54"/>
      <c r="C64" s="54"/>
      <c r="D64" s="102" t="s">
        <v>103</v>
      </c>
      <c r="E64" s="195">
        <v>18583052.469999999</v>
      </c>
      <c r="F64" s="195">
        <v>18583052.469999999</v>
      </c>
    </row>
    <row r="65" spans="1:6" x14ac:dyDescent="0.25">
      <c r="A65" s="54"/>
      <c r="B65" s="54"/>
      <c r="C65" s="54"/>
      <c r="D65" s="41" t="s">
        <v>104</v>
      </c>
      <c r="E65" s="195">
        <v>121036.11</v>
      </c>
      <c r="F65" s="195">
        <v>121036.11</v>
      </c>
    </row>
    <row r="66" spans="1:6" x14ac:dyDescent="0.25">
      <c r="A66" s="54"/>
      <c r="B66" s="54"/>
      <c r="C66" s="54"/>
      <c r="D66" s="102" t="s">
        <v>105</v>
      </c>
      <c r="E66" s="195">
        <v>0</v>
      </c>
      <c r="F66" s="195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76">
        <f>SUM(E69:E73)</f>
        <v>385681809.43000001</v>
      </c>
      <c r="F68" s="76">
        <f>SUM(F69:F73)</f>
        <v>376123665.69999999</v>
      </c>
    </row>
    <row r="69" spans="1:6" x14ac:dyDescent="0.25">
      <c r="A69" s="12"/>
      <c r="B69" s="54"/>
      <c r="C69" s="54"/>
      <c r="D69" s="102" t="s">
        <v>107</v>
      </c>
      <c r="E69" s="195">
        <v>30057872.120000001</v>
      </c>
      <c r="F69" s="195">
        <v>27430316.870000001</v>
      </c>
    </row>
    <row r="70" spans="1:6" x14ac:dyDescent="0.25">
      <c r="A70" s="12"/>
      <c r="B70" s="54"/>
      <c r="C70" s="54"/>
      <c r="D70" s="102" t="s">
        <v>108</v>
      </c>
      <c r="E70" s="195">
        <v>355623937.31</v>
      </c>
      <c r="F70" s="195">
        <v>348693348.82999998</v>
      </c>
    </row>
    <row r="71" spans="1:6" x14ac:dyDescent="0.25">
      <c r="A71" s="12"/>
      <c r="B71" s="54"/>
      <c r="C71" s="54"/>
      <c r="D71" s="102" t="s">
        <v>109</v>
      </c>
      <c r="E71" s="76">
        <v>0</v>
      </c>
      <c r="F71" s="76">
        <v>0</v>
      </c>
    </row>
    <row r="72" spans="1:6" x14ac:dyDescent="0.25">
      <c r="A72" s="12"/>
      <c r="B72" s="54"/>
      <c r="C72" s="54"/>
      <c r="D72" s="102" t="s">
        <v>110</v>
      </c>
      <c r="E72" s="76">
        <v>0</v>
      </c>
      <c r="F72" s="76">
        <v>0</v>
      </c>
    </row>
    <row r="73" spans="1:6" x14ac:dyDescent="0.25">
      <c r="A73" s="12"/>
      <c r="B73" s="54"/>
      <c r="C73" s="54"/>
      <c r="D73" s="102" t="s">
        <v>111</v>
      </c>
      <c r="E73" s="76">
        <v>0</v>
      </c>
      <c r="F73" s="7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76">
        <f>E76+E77</f>
        <v>0</v>
      </c>
      <c r="F75" s="76">
        <f>F76+F77</f>
        <v>0</v>
      </c>
    </row>
    <row r="76" spans="1:6" x14ac:dyDescent="0.25">
      <c r="A76" s="12"/>
      <c r="B76" s="54"/>
      <c r="C76" s="54"/>
      <c r="D76" s="99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99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404385898.00999999</v>
      </c>
      <c r="F79" s="61">
        <f>F63+F68+F75</f>
        <v>394827754.27999997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407489288.62</v>
      </c>
      <c r="F81" s="61">
        <f>F59+F79</f>
        <v>403842397.38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42267096.079999998</v>
      </c>
      <c r="Q4" s="18">
        <f>'Formato 1'!C9</f>
        <v>17654251.77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42076918.969999999</v>
      </c>
      <c r="Q6" s="18">
        <f>'Formato 1'!C11</f>
        <v>17034592.41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176719.86</v>
      </c>
      <c r="Q7" s="18">
        <f>'Formato 1'!C12</f>
        <v>224293.79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13457.25</v>
      </c>
      <c r="Q9" s="18">
        <f>'Formato 1'!C14</f>
        <v>395365.57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1640455.46</v>
      </c>
      <c r="Q12" s="18">
        <f>'Formato 1'!C17</f>
        <v>915654.83000000007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444880.39</v>
      </c>
      <c r="Q14" s="18">
        <f>'Formato 1'!C19</f>
        <v>429809.63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174128</v>
      </c>
      <c r="Q15" s="18">
        <f>'Formato 1'!C20</f>
        <v>4746.82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20000</v>
      </c>
      <c r="Q17" s="18">
        <f>'Formato 1'!C22</f>
        <v>20000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1001447.07</v>
      </c>
      <c r="Q19" s="18">
        <f>'Formato 1'!C24</f>
        <v>461098.38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441493.7</v>
      </c>
      <c r="Q20" s="18">
        <f>'Formato 1'!C25</f>
        <v>1638755.11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107800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333693.7</v>
      </c>
      <c r="Q24" s="18">
        <f>'Formato 1'!C29</f>
        <v>1530955.11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44366595.240000002</v>
      </c>
      <c r="Q42" s="18">
        <f>'Formato 1'!C47</f>
        <v>20208661.710000001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18236.63</v>
      </c>
      <c r="Q45">
        <f>'Formato 1'!C51</f>
        <v>18236.63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336342853.70999998</v>
      </c>
      <c r="Q46">
        <f>'Formato 1'!C52</f>
        <v>356741477.5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22062988.579999998</v>
      </c>
      <c r="Q47">
        <f>'Formato 1'!C53</f>
        <v>21971807.079999998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387224.3</v>
      </c>
      <c r="Q48">
        <f>'Formato 1'!C54</f>
        <v>387224.3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-8791068.8599999994</v>
      </c>
      <c r="Q49">
        <f>'Formato 1'!C55</f>
        <v>-8791068.8599999994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13102459.02</v>
      </c>
      <c r="Q50">
        <f>'Formato 1'!C56</f>
        <v>13102459.02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363122693.37999994</v>
      </c>
      <c r="Q53">
        <f>'Formato 1'!C60</f>
        <v>383430135.66999996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407489288.61999995</v>
      </c>
      <c r="Q54">
        <f>'Formato 1'!C62</f>
        <v>403638797.37999994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3103390.6100000003</v>
      </c>
      <c r="Q57">
        <f>'Formato 1'!F9</f>
        <v>6828593.0999999996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-137606.78</v>
      </c>
      <c r="Q58">
        <f>'Formato 1'!F10</f>
        <v>-67702.73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367723.82</v>
      </c>
      <c r="Q59">
        <f>'Formato 1'!F11</f>
        <v>246801.63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395116.04</v>
      </c>
      <c r="Q60">
        <f>'Formato 1'!F12</f>
        <v>2919544.94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-195076.87</v>
      </c>
      <c r="Q62">
        <f>'Formato 1'!F14</f>
        <v>1569147.95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176931.66</v>
      </c>
      <c r="Q64">
        <f>'Formato 1'!F16</f>
        <v>323371.28999999998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2496302.7400000002</v>
      </c>
      <c r="Q66">
        <f>'Formato 1'!F18</f>
        <v>1837430.02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2000000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2000000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3103390.6100000003</v>
      </c>
      <c r="Q95">
        <f>'Formato 1'!F47</f>
        <v>8828593.0999999996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186050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3103390.6100000003</v>
      </c>
      <c r="Q104">
        <f>'Formato 1'!F59</f>
        <v>9014643.0999999996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18704088.579999998</v>
      </c>
      <c r="Q106">
        <f>'Formato 1'!F63</f>
        <v>18704088.579999998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121036.11</v>
      </c>
      <c r="Q108">
        <f>'Formato 1'!F65</f>
        <v>121036.11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385681809.43000001</v>
      </c>
      <c r="Q110">
        <f>'Formato 1'!F68</f>
        <v>376123665.69999999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30057872.120000001</v>
      </c>
      <c r="Q111">
        <f>'Formato 1'!F69</f>
        <v>27430316.870000001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355623937.31</v>
      </c>
      <c r="Q112">
        <f>'Formato 1'!F70</f>
        <v>348693348.82999998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404385898.00999999</v>
      </c>
      <c r="Q119">
        <f>'Formato 1'!F79</f>
        <v>394827754.27999997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407489288.62</v>
      </c>
      <c r="Q120">
        <f>'Formato 1'!F81</f>
        <v>403842397.38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1" zoomScale="90" zoomScaleNormal="90" workbookViewId="0">
      <selection activeCell="F13" sqref="F13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224" t="s">
        <v>544</v>
      </c>
      <c r="B1" s="224"/>
      <c r="C1" s="224"/>
      <c r="D1" s="224"/>
      <c r="E1" s="224"/>
      <c r="F1" s="224"/>
      <c r="G1" s="224"/>
      <c r="H1" s="224"/>
    </row>
    <row r="2" spans="1:9" ht="14.25" x14ac:dyDescent="0.45">
      <c r="A2" s="210" t="str">
        <f>ENTE_PUBLICO_A</f>
        <v>Municipio de Tierra Blanca Guanajuato, Gobierno del Estado de Guanajuato (a)</v>
      </c>
      <c r="B2" s="211"/>
      <c r="C2" s="211"/>
      <c r="D2" s="211"/>
      <c r="E2" s="211"/>
      <c r="F2" s="211"/>
      <c r="G2" s="211"/>
      <c r="H2" s="212"/>
    </row>
    <row r="3" spans="1:9" x14ac:dyDescent="0.25">
      <c r="A3" s="213" t="s">
        <v>120</v>
      </c>
      <c r="B3" s="214"/>
      <c r="C3" s="214"/>
      <c r="D3" s="214"/>
      <c r="E3" s="214"/>
      <c r="F3" s="214"/>
      <c r="G3" s="214"/>
      <c r="H3" s="215"/>
    </row>
    <row r="4" spans="1:9" ht="14.25" x14ac:dyDescent="0.45">
      <c r="A4" s="216" t="str">
        <f>PERIODO_INFORME</f>
        <v>Al 31 de diciembre de 2021 y al 30 de junio de 2022 (b)</v>
      </c>
      <c r="B4" s="217"/>
      <c r="C4" s="217"/>
      <c r="D4" s="217"/>
      <c r="E4" s="217"/>
      <c r="F4" s="217"/>
      <c r="G4" s="217"/>
      <c r="H4" s="218"/>
    </row>
    <row r="5" spans="1:9" ht="14.25" x14ac:dyDescent="0.45">
      <c r="A5" s="219" t="s">
        <v>118</v>
      </c>
      <c r="B5" s="220"/>
      <c r="C5" s="220"/>
      <c r="D5" s="220"/>
      <c r="E5" s="220"/>
      <c r="F5" s="220"/>
      <c r="G5" s="220"/>
      <c r="H5" s="221"/>
    </row>
    <row r="6" spans="1:9" ht="45" x14ac:dyDescent="0.25">
      <c r="A6" s="103" t="s">
        <v>121</v>
      </c>
      <c r="B6" s="104" t="str">
        <f>ULTIMO_SALDO</f>
        <v>Saldo al 31 de diciembre de 2021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-2000000</v>
      </c>
      <c r="E8" s="61">
        <f t="shared" si="0"/>
        <v>0</v>
      </c>
      <c r="F8" s="61">
        <f t="shared" si="0"/>
        <v>0</v>
      </c>
      <c r="G8" s="61">
        <f t="shared" si="0"/>
        <v>-25480</v>
      </c>
      <c r="H8" s="61">
        <f t="shared" si="0"/>
        <v>0</v>
      </c>
    </row>
    <row r="9" spans="1:9" ht="14.25" customHeight="1" x14ac:dyDescent="0.25">
      <c r="A9" s="106" t="s">
        <v>128</v>
      </c>
      <c r="B9" s="164">
        <f>SUM(B10:B12)</f>
        <v>0</v>
      </c>
      <c r="C9" s="60">
        <f t="shared" ref="C9:H9" si="1">SUM(C10:C12)</f>
        <v>0</v>
      </c>
      <c r="D9" s="195">
        <v>-2000000</v>
      </c>
      <c r="E9" s="196"/>
      <c r="F9" s="195">
        <v>0</v>
      </c>
      <c r="G9" s="195">
        <v>-25480</v>
      </c>
      <c r="H9" s="60">
        <f t="shared" si="1"/>
        <v>0</v>
      </c>
    </row>
    <row r="10" spans="1:9" x14ac:dyDescent="0.25">
      <c r="A10" s="107" t="s">
        <v>129</v>
      </c>
      <c r="B10" s="164">
        <v>0</v>
      </c>
      <c r="C10" s="60">
        <v>0</v>
      </c>
      <c r="D10" s="195">
        <v>-2000000</v>
      </c>
      <c r="E10" s="196"/>
      <c r="F10" s="195">
        <v>0</v>
      </c>
      <c r="G10" s="195">
        <v>-25480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7" t="s">
        <v>133</v>
      </c>
      <c r="B14" s="145">
        <v>0</v>
      </c>
      <c r="C14" s="60">
        <v>0</v>
      </c>
      <c r="D14" s="60">
        <v>0</v>
      </c>
      <c r="E14" s="60">
        <v>0</v>
      </c>
      <c r="F14" s="146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5" t="s">
        <v>136</v>
      </c>
      <c r="B18" s="61">
        <v>1</v>
      </c>
      <c r="C18" s="128"/>
      <c r="D18" s="128"/>
      <c r="E18" s="128"/>
      <c r="F18" s="61">
        <v>1</v>
      </c>
      <c r="G18" s="128"/>
      <c r="H18" s="128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-2000000</v>
      </c>
      <c r="E20" s="61">
        <f t="shared" si="3"/>
        <v>0</v>
      </c>
      <c r="F20" s="61">
        <f t="shared" si="3"/>
        <v>1</v>
      </c>
      <c r="G20" s="61">
        <f t="shared" si="3"/>
        <v>-25480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8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5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8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223" t="s">
        <v>3300</v>
      </c>
      <c r="B33" s="223"/>
      <c r="C33" s="223"/>
      <c r="D33" s="223"/>
      <c r="E33" s="223"/>
      <c r="F33" s="223"/>
      <c r="G33" s="223"/>
      <c r="H33" s="223"/>
    </row>
    <row r="34" spans="1:8" ht="12" customHeight="1" x14ac:dyDescent="0.25">
      <c r="A34" s="223"/>
      <c r="B34" s="223"/>
      <c r="C34" s="223"/>
      <c r="D34" s="223"/>
      <c r="E34" s="223"/>
      <c r="F34" s="223"/>
      <c r="G34" s="223"/>
      <c r="H34" s="223"/>
    </row>
    <row r="35" spans="1:8" ht="12" customHeight="1" x14ac:dyDescent="0.25">
      <c r="A35" s="223"/>
      <c r="B35" s="223"/>
      <c r="C35" s="223"/>
      <c r="D35" s="223"/>
      <c r="E35" s="223"/>
      <c r="F35" s="223"/>
      <c r="G35" s="223"/>
      <c r="H35" s="223"/>
    </row>
    <row r="36" spans="1:8" ht="12" customHeight="1" x14ac:dyDescent="0.25">
      <c r="A36" s="223"/>
      <c r="B36" s="223"/>
      <c r="C36" s="223"/>
      <c r="D36" s="223"/>
      <c r="E36" s="223"/>
      <c r="F36" s="223"/>
      <c r="G36" s="223"/>
      <c r="H36" s="223"/>
    </row>
    <row r="37" spans="1:8" ht="12" customHeight="1" x14ac:dyDescent="0.25">
      <c r="A37" s="223"/>
      <c r="B37" s="223"/>
      <c r="C37" s="223"/>
      <c r="D37" s="223"/>
      <c r="E37" s="223"/>
      <c r="F37" s="223"/>
      <c r="G37" s="223"/>
      <c r="H37" s="223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8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8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8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-2000000</v>
      </c>
      <c r="S3" s="18">
        <f>'Formato 2'!E8</f>
        <v>0</v>
      </c>
      <c r="T3" s="18">
        <f>'Formato 2'!F8</f>
        <v>0</v>
      </c>
      <c r="U3" s="18">
        <f>'Formato 2'!G8</f>
        <v>-25480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-2000000</v>
      </c>
      <c r="S4" s="18">
        <f>'Formato 2'!E9</f>
        <v>0</v>
      </c>
      <c r="T4" s="18">
        <f>'Formato 2'!F9</f>
        <v>0</v>
      </c>
      <c r="U4" s="18">
        <f>'Formato 2'!G9</f>
        <v>-25480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-2000000</v>
      </c>
      <c r="S5" s="18">
        <f>'Formato 2'!E10</f>
        <v>0</v>
      </c>
      <c r="T5" s="18">
        <f>'Formato 2'!F10</f>
        <v>0</v>
      </c>
      <c r="U5" s="18">
        <f>'Formato 2'!G10</f>
        <v>-25480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-2000000</v>
      </c>
      <c r="S13" s="18">
        <f>'Formato 2'!E20</f>
        <v>0</v>
      </c>
      <c r="T13" s="18">
        <f>'Formato 2'!F20</f>
        <v>1</v>
      </c>
      <c r="U13" s="18">
        <f>'Formato 2'!G20</f>
        <v>-25480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D1" zoomScale="90" zoomScaleNormal="90" workbookViewId="0">
      <selection activeCell="I12" sqref="I12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222" t="s">
        <v>543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110"/>
    </row>
    <row r="2" spans="1:12" ht="14.25" x14ac:dyDescent="0.45">
      <c r="A2" s="210" t="str">
        <f>ENTE_PUBLICO_A</f>
        <v>Municipio de Tierra Blanca Guanajuato, Gobierno del Estado de Guanajuato (a)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</row>
    <row r="3" spans="1:12" x14ac:dyDescent="0.25">
      <c r="A3" s="213" t="s">
        <v>146</v>
      </c>
      <c r="B3" s="214"/>
      <c r="C3" s="214"/>
      <c r="D3" s="214"/>
      <c r="E3" s="214"/>
      <c r="F3" s="214"/>
      <c r="G3" s="214"/>
      <c r="H3" s="214"/>
      <c r="I3" s="214"/>
      <c r="J3" s="214"/>
      <c r="K3" s="215"/>
    </row>
    <row r="4" spans="1:12" ht="14.25" x14ac:dyDescent="0.45">
      <c r="A4" s="216" t="str">
        <f>TRIMESTRE</f>
        <v>Del 1 de enero al 30 de junio de 2022 (b)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2" ht="14.25" x14ac:dyDescent="0.45">
      <c r="A5" s="213" t="s">
        <v>118</v>
      </c>
      <c r="B5" s="214"/>
      <c r="C5" s="214"/>
      <c r="D5" s="214"/>
      <c r="E5" s="214"/>
      <c r="F5" s="214"/>
      <c r="G5" s="214"/>
      <c r="H5" s="214"/>
      <c r="I5" s="214"/>
      <c r="J5" s="214"/>
      <c r="K5" s="215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7" t="str">
        <f>MONTO1</f>
        <v>Monto pagado de la inversión al 30 de junio de 2022 (k)</v>
      </c>
      <c r="J6" s="127" t="str">
        <f>MONTO2</f>
        <v>Monto pagado de la inversión actualizado al 30 de junio de 2022 (l)</v>
      </c>
      <c r="K6" s="127" t="str">
        <f>SALDO_PENDIENTE</f>
        <v>Saldo pendiente por pagar de la inversión al 30 de junio de 2022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5"/>
      <c r="C8" s="125"/>
      <c r="D8" s="125"/>
      <c r="E8" s="61">
        <f>SUM(E9:APP_FIN_04)</f>
        <v>0</v>
      </c>
      <c r="F8" s="125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3" t="s">
        <v>156</v>
      </c>
      <c r="B9" s="111"/>
      <c r="C9" s="111"/>
      <c r="D9" s="111"/>
      <c r="E9" s="60">
        <v>0</v>
      </c>
      <c r="F9" s="60"/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ht="14.25" x14ac:dyDescent="0.45">
      <c r="A10" s="113" t="s">
        <v>157</v>
      </c>
      <c r="B10" s="111"/>
      <c r="C10" s="111"/>
      <c r="D10" s="111"/>
      <c r="E10" s="60">
        <v>0</v>
      </c>
      <c r="F10" s="60"/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ht="14.25" x14ac:dyDescent="0.45">
      <c r="A11" s="113" t="s">
        <v>158</v>
      </c>
      <c r="B11" s="111"/>
      <c r="C11" s="111"/>
      <c r="D11" s="111"/>
      <c r="E11" s="60">
        <v>0</v>
      </c>
      <c r="F11" s="60"/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ht="14.25" x14ac:dyDescent="0.45">
      <c r="A12" s="113" t="s">
        <v>159</v>
      </c>
      <c r="B12" s="111"/>
      <c r="C12" s="111"/>
      <c r="D12" s="111"/>
      <c r="E12" s="60">
        <v>0</v>
      </c>
      <c r="F12" s="60"/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ht="14.25" x14ac:dyDescent="0.45">
      <c r="A13" s="114" t="s">
        <v>686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5"/>
      <c r="C14" s="125"/>
      <c r="D14" s="125"/>
      <c r="E14" s="61">
        <f>SUM(E15:OTROS_FIN_04)</f>
        <v>0</v>
      </c>
      <c r="F14" s="125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/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/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/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/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686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5"/>
      <c r="C20" s="125"/>
      <c r="D20" s="125"/>
      <c r="E20" s="61">
        <f>APP_T4+OTROS_T4</f>
        <v>0</v>
      </c>
      <c r="F20" s="125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TESORERIA</cp:lastModifiedBy>
  <cp:lastPrinted>2017-02-04T00:56:20Z</cp:lastPrinted>
  <dcterms:created xsi:type="dcterms:W3CDTF">2017-01-19T17:59:06Z</dcterms:created>
  <dcterms:modified xsi:type="dcterms:W3CDTF">2022-08-04T22:59:25Z</dcterms:modified>
</cp:coreProperties>
</file>