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3ER TRIM 2022 - DATO ABIERTO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firstSheet="11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5" l="1"/>
  <c r="D34" i="5"/>
  <c r="G15" i="5"/>
  <c r="D15" i="5"/>
  <c r="D10" i="6" l="1"/>
  <c r="F10" i="6"/>
  <c r="E10" i="6"/>
  <c r="C10" i="6"/>
  <c r="B10" i="6"/>
  <c r="G10" i="6" l="1"/>
  <c r="B18" i="6" l="1"/>
  <c r="E63" i="1" l="1"/>
  <c r="C28" i="12" l="1"/>
  <c r="E29" i="10"/>
  <c r="B25" i="1"/>
  <c r="F10" i="8" l="1"/>
  <c r="E10" i="8"/>
  <c r="C10" i="8"/>
  <c r="B10" i="8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F28" i="6"/>
  <c r="E28" i="6"/>
  <c r="C28" i="6"/>
  <c r="B28" i="6"/>
  <c r="F18" i="6"/>
  <c r="E18" i="6"/>
  <c r="C18" i="6"/>
  <c r="D10" i="8" l="1"/>
  <c r="G28" i="6"/>
  <c r="D28" i="6"/>
  <c r="D18" i="6"/>
  <c r="G10" i="8"/>
  <c r="G18" i="6"/>
  <c r="B48" i="4" l="1"/>
  <c r="C48" i="4"/>
  <c r="D48" i="4"/>
  <c r="F24" i="9" l="1"/>
  <c r="F28" i="9"/>
  <c r="E24" i="9"/>
  <c r="F137" i="6"/>
  <c r="C137" i="6"/>
  <c r="B133" i="6"/>
  <c r="D40" i="4" l="1"/>
  <c r="B31" i="1" l="1"/>
  <c r="D137" i="6" l="1"/>
  <c r="E137" i="6"/>
  <c r="S129" i="24" s="1"/>
  <c r="B137" i="6"/>
  <c r="C62" i="6"/>
  <c r="D62" i="6"/>
  <c r="R55" i="24" s="1"/>
  <c r="E62" i="6"/>
  <c r="S55" i="24" s="1"/>
  <c r="F62" i="6"/>
  <c r="T55" i="24" s="1"/>
  <c r="B62" i="6"/>
  <c r="B8" i="10"/>
  <c r="C6" i="23"/>
  <c r="C7" i="23" s="1"/>
  <c r="B9" i="1"/>
  <c r="H25" i="23"/>
  <c r="G25" i="23"/>
  <c r="F25" i="23"/>
  <c r="E25" i="23"/>
  <c r="D25" i="23"/>
  <c r="G30" i="9"/>
  <c r="G31" i="9"/>
  <c r="G29" i="9"/>
  <c r="U21" i="27" s="1"/>
  <c r="G26" i="9"/>
  <c r="G27" i="9"/>
  <c r="G25" i="9"/>
  <c r="G23" i="9"/>
  <c r="G22" i="9"/>
  <c r="G19" i="9"/>
  <c r="U12" i="27" s="1"/>
  <c r="G18" i="9"/>
  <c r="G16" i="9" s="1"/>
  <c r="G17" i="9"/>
  <c r="U10" i="27" s="1"/>
  <c r="G14" i="9"/>
  <c r="G15" i="9"/>
  <c r="U8" i="27" s="1"/>
  <c r="G13" i="9"/>
  <c r="G11" i="9"/>
  <c r="U3" i="27"/>
  <c r="G73" i="8"/>
  <c r="G74" i="8"/>
  <c r="U66" i="26" s="1"/>
  <c r="G75" i="8"/>
  <c r="G72" i="8"/>
  <c r="G63" i="8"/>
  <c r="U55" i="26" s="1"/>
  <c r="G64" i="8"/>
  <c r="G65" i="8"/>
  <c r="G66" i="8"/>
  <c r="U58" i="26" s="1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4" i="8" s="1"/>
  <c r="G45" i="8"/>
  <c r="G39" i="8"/>
  <c r="G40" i="8"/>
  <c r="G41" i="8"/>
  <c r="U34" i="26" s="1"/>
  <c r="G38" i="8"/>
  <c r="U6" i="26"/>
  <c r="U13" i="26"/>
  <c r="U14" i="26"/>
  <c r="U18" i="26"/>
  <c r="G28" i="8"/>
  <c r="G29" i="8"/>
  <c r="G30" i="8"/>
  <c r="G31" i="8"/>
  <c r="G32" i="8"/>
  <c r="G33" i="8"/>
  <c r="G34" i="8"/>
  <c r="G35" i="8"/>
  <c r="G36" i="8"/>
  <c r="G21" i="7"/>
  <c r="G22" i="7"/>
  <c r="G23" i="7"/>
  <c r="G24" i="7"/>
  <c r="G25" i="7"/>
  <c r="G26" i="7"/>
  <c r="G27" i="7"/>
  <c r="G20" i="7"/>
  <c r="P3" i="24"/>
  <c r="P21" i="24"/>
  <c r="B38" i="6"/>
  <c r="B48" i="6"/>
  <c r="P41" i="24" s="1"/>
  <c r="B71" i="6"/>
  <c r="B75" i="6"/>
  <c r="G152" i="6"/>
  <c r="G153" i="6"/>
  <c r="U145" i="24" s="1"/>
  <c r="G154" i="6"/>
  <c r="G155" i="6"/>
  <c r="G156" i="6"/>
  <c r="G157" i="6"/>
  <c r="G151" i="6"/>
  <c r="G148" i="6"/>
  <c r="G149" i="6"/>
  <c r="G147" i="6"/>
  <c r="G139" i="6"/>
  <c r="G140" i="6"/>
  <c r="G141" i="6"/>
  <c r="U133" i="24" s="1"/>
  <c r="G142" i="6"/>
  <c r="G143" i="6"/>
  <c r="G144" i="6"/>
  <c r="G145" i="6"/>
  <c r="G138" i="6"/>
  <c r="G135" i="6"/>
  <c r="G136" i="6"/>
  <c r="G133" i="6" s="1"/>
  <c r="U125" i="24" s="1"/>
  <c r="G134" i="6"/>
  <c r="G125" i="6"/>
  <c r="G126" i="6"/>
  <c r="G127" i="6"/>
  <c r="G128" i="6"/>
  <c r="G129" i="6"/>
  <c r="G130" i="6"/>
  <c r="G131" i="6"/>
  <c r="G132" i="6"/>
  <c r="G124" i="6"/>
  <c r="G115" i="6"/>
  <c r="U107" i="24" s="1"/>
  <c r="G116" i="6"/>
  <c r="G117" i="6"/>
  <c r="G118" i="6"/>
  <c r="U110" i="24" s="1"/>
  <c r="G119" i="6"/>
  <c r="G120" i="6"/>
  <c r="G121" i="6"/>
  <c r="G122" i="6"/>
  <c r="G114" i="6"/>
  <c r="G105" i="6"/>
  <c r="G106" i="6"/>
  <c r="G107" i="6"/>
  <c r="G108" i="6"/>
  <c r="G109" i="6"/>
  <c r="G110" i="6"/>
  <c r="G111" i="6"/>
  <c r="U103" i="24" s="1"/>
  <c r="G112" i="6"/>
  <c r="G104" i="6"/>
  <c r="G95" i="6"/>
  <c r="G96" i="6"/>
  <c r="G97" i="6"/>
  <c r="G98" i="6"/>
  <c r="G99" i="6"/>
  <c r="U91" i="24" s="1"/>
  <c r="G100" i="6"/>
  <c r="G101" i="6"/>
  <c r="G102" i="6"/>
  <c r="G94" i="6"/>
  <c r="G87" i="6"/>
  <c r="G88" i="6"/>
  <c r="U80" i="24" s="1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1" i="6" s="1"/>
  <c r="U64" i="24" s="1"/>
  <c r="G72" i="6"/>
  <c r="G64" i="6"/>
  <c r="U57" i="24" s="1"/>
  <c r="G65" i="6"/>
  <c r="G66" i="6"/>
  <c r="G67" i="6"/>
  <c r="G68" i="6"/>
  <c r="G69" i="6"/>
  <c r="U62" i="24" s="1"/>
  <c r="G70" i="6"/>
  <c r="G63" i="6"/>
  <c r="G60" i="6"/>
  <c r="U53" i="24" s="1"/>
  <c r="G61" i="6"/>
  <c r="G59" i="6"/>
  <c r="U44" i="24"/>
  <c r="U49" i="24"/>
  <c r="U35" i="24"/>
  <c r="U39" i="24"/>
  <c r="U32" i="24"/>
  <c r="U24" i="24"/>
  <c r="U13" i="24"/>
  <c r="U17" i="24"/>
  <c r="U18" i="24"/>
  <c r="U4" i="24"/>
  <c r="B7" i="13"/>
  <c r="U7" i="24"/>
  <c r="G9" i="5"/>
  <c r="G10" i="5"/>
  <c r="G11" i="5"/>
  <c r="G12" i="5"/>
  <c r="G13" i="5"/>
  <c r="G14" i="5"/>
  <c r="G17" i="5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6" i="5"/>
  <c r="G35" i="5" s="1"/>
  <c r="G38" i="5"/>
  <c r="U32" i="20" s="1"/>
  <c r="G39" i="5"/>
  <c r="G37" i="5" s="1"/>
  <c r="U31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C29" i="13" s="1"/>
  <c r="Q22" i="31" s="1"/>
  <c r="D7" i="13"/>
  <c r="R2" i="31" s="1"/>
  <c r="D29" i="13"/>
  <c r="R22" i="31" s="1"/>
  <c r="E7" i="13"/>
  <c r="F7" i="13"/>
  <c r="G7" i="13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Q21" i="30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Q2" i="30" s="1"/>
  <c r="D7" i="12"/>
  <c r="D31" i="12" s="1"/>
  <c r="R23" i="30" s="1"/>
  <c r="E7" i="12"/>
  <c r="F7" i="12"/>
  <c r="F31" i="12" s="1"/>
  <c r="T23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E8" i="11"/>
  <c r="E30" i="11" s="1"/>
  <c r="S22" i="29" s="1"/>
  <c r="F8" i="11"/>
  <c r="F30" i="11" s="1"/>
  <c r="T22" i="29" s="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S21" i="28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D12" i="9"/>
  <c r="D16" i="9"/>
  <c r="D9" i="9" s="1"/>
  <c r="R2" i="27" s="1"/>
  <c r="E12" i="9"/>
  <c r="S5" i="27" s="1"/>
  <c r="E16" i="9"/>
  <c r="F12" i="9"/>
  <c r="T5" i="27" s="1"/>
  <c r="F16" i="9"/>
  <c r="Q3" i="27"/>
  <c r="R3" i="27"/>
  <c r="S3" i="27"/>
  <c r="T3" i="27"/>
  <c r="Q4" i="27"/>
  <c r="R4" i="27"/>
  <c r="S4" i="27"/>
  <c r="T4" i="27"/>
  <c r="U4" i="27"/>
  <c r="R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C28" i="9"/>
  <c r="D24" i="9"/>
  <c r="R16" i="27" s="1"/>
  <c r="D28" i="9"/>
  <c r="D21" i="9"/>
  <c r="R13" i="27" s="1"/>
  <c r="S16" i="27"/>
  <c r="E28" i="9"/>
  <c r="T16" i="27"/>
  <c r="F21" i="9"/>
  <c r="T13" i="27" s="1"/>
  <c r="G28" i="9"/>
  <c r="U20" i="27" s="1"/>
  <c r="Q14" i="27"/>
  <c r="R14" i="27"/>
  <c r="S14" i="27"/>
  <c r="T14" i="27"/>
  <c r="U14" i="27"/>
  <c r="Q15" i="27"/>
  <c r="R15" i="27"/>
  <c r="S15" i="27"/>
  <c r="T15" i="27"/>
  <c r="Q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R20" i="27"/>
  <c r="T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/>
  <c r="P10" i="27"/>
  <c r="P11" i="27"/>
  <c r="P12" i="27"/>
  <c r="B28" i="9"/>
  <c r="B21" i="9" s="1"/>
  <c r="P14" i="27"/>
  <c r="P15" i="27"/>
  <c r="P16" i="27"/>
  <c r="P17" i="27"/>
  <c r="P18" i="27"/>
  <c r="P19" i="27"/>
  <c r="P21" i="27"/>
  <c r="P22" i="27"/>
  <c r="P23" i="27"/>
  <c r="B9" i="9"/>
  <c r="P2" i="27" s="1"/>
  <c r="A5" i="27"/>
  <c r="A4" i="27"/>
  <c r="A3" i="27"/>
  <c r="A2" i="27"/>
  <c r="Q3" i="26"/>
  <c r="C19" i="8"/>
  <c r="C9" i="8" s="1"/>
  <c r="Q20" i="26"/>
  <c r="Q30" i="26"/>
  <c r="R3" i="26"/>
  <c r="D19" i="8"/>
  <c r="D27" i="8"/>
  <c r="D37" i="8"/>
  <c r="R30" i="26" s="1"/>
  <c r="E19" i="8"/>
  <c r="E27" i="8"/>
  <c r="S20" i="26" s="1"/>
  <c r="E37" i="8"/>
  <c r="S30" i="26" s="1"/>
  <c r="T3" i="26"/>
  <c r="F19" i="8"/>
  <c r="F27" i="8"/>
  <c r="T20" i="26" s="1"/>
  <c r="F37" i="8"/>
  <c r="T30" i="26" s="1"/>
  <c r="S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C44" i="8"/>
  <c r="Q36" i="26" s="1"/>
  <c r="C53" i="8"/>
  <c r="C61" i="8"/>
  <c r="Q53" i="26" s="1"/>
  <c r="C71" i="8"/>
  <c r="D44" i="8"/>
  <c r="D53" i="8"/>
  <c r="D61" i="8"/>
  <c r="R53" i="26" s="1"/>
  <c r="D71" i="8"/>
  <c r="R63" i="26" s="1"/>
  <c r="E44" i="8"/>
  <c r="S36" i="26" s="1"/>
  <c r="E53" i="8"/>
  <c r="E61" i="8"/>
  <c r="E71" i="8"/>
  <c r="F44" i="8"/>
  <c r="T36" i="26" s="1"/>
  <c r="F53" i="8"/>
  <c r="F61" i="8"/>
  <c r="T53" i="26" s="1"/>
  <c r="F71" i="8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S53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B53" i="8"/>
  <c r="B61" i="8"/>
  <c r="P53" i="26" s="1"/>
  <c r="B71" i="8"/>
  <c r="P63" i="26" s="1"/>
  <c r="B19" i="8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E9" i="7"/>
  <c r="S2" i="25" s="1"/>
  <c r="E19" i="7"/>
  <c r="D9" i="7"/>
  <c r="R2" i="25" s="1"/>
  <c r="D19" i="7"/>
  <c r="C9" i="7"/>
  <c r="Q2" i="25" s="1"/>
  <c r="C19" i="7"/>
  <c r="B9" i="7"/>
  <c r="P2" i="25" s="1"/>
  <c r="B19" i="7"/>
  <c r="A3" i="25"/>
  <c r="A4" i="25"/>
  <c r="A2" i="25"/>
  <c r="A87" i="24"/>
  <c r="C85" i="6"/>
  <c r="C93" i="6"/>
  <c r="Q85" i="24" s="1"/>
  <c r="C103" i="6"/>
  <c r="C113" i="6"/>
  <c r="Q105" i="24" s="1"/>
  <c r="C123" i="6"/>
  <c r="C133" i="6"/>
  <c r="Q125" i="24" s="1"/>
  <c r="C146" i="6"/>
  <c r="Q138" i="24" s="1"/>
  <c r="C150" i="6"/>
  <c r="D85" i="6"/>
  <c r="R77" i="24" s="1"/>
  <c r="D93" i="6"/>
  <c r="D103" i="6"/>
  <c r="R95" i="24" s="1"/>
  <c r="D113" i="6"/>
  <c r="R105" i="24" s="1"/>
  <c r="D123" i="6"/>
  <c r="R115" i="24" s="1"/>
  <c r="D133" i="6"/>
  <c r="R125" i="24" s="1"/>
  <c r="D146" i="6"/>
  <c r="D150" i="6"/>
  <c r="E85" i="6"/>
  <c r="E93" i="6"/>
  <c r="E103" i="6"/>
  <c r="S95" i="24" s="1"/>
  <c r="E113" i="6"/>
  <c r="S105" i="24" s="1"/>
  <c r="E123" i="6"/>
  <c r="E133" i="6"/>
  <c r="E146" i="6"/>
  <c r="S138" i="24" s="1"/>
  <c r="E150" i="6"/>
  <c r="S142" i="24" s="1"/>
  <c r="F85" i="6"/>
  <c r="T77" i="24" s="1"/>
  <c r="F93" i="6"/>
  <c r="F103" i="6"/>
  <c r="T95" i="24" s="1"/>
  <c r="F113" i="6"/>
  <c r="T105" i="24" s="1"/>
  <c r="F123" i="6"/>
  <c r="T115" i="24" s="1"/>
  <c r="F133" i="6"/>
  <c r="T125" i="24" s="1"/>
  <c r="F146" i="6"/>
  <c r="T138" i="24" s="1"/>
  <c r="F150" i="6"/>
  <c r="G123" i="6"/>
  <c r="U115" i="24" s="1"/>
  <c r="G146" i="6"/>
  <c r="U138" i="24" s="1"/>
  <c r="Q77" i="24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Q129" i="24"/>
  <c r="R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21" i="24"/>
  <c r="C38" i="6"/>
  <c r="C48" i="6"/>
  <c r="Q41" i="24" s="1"/>
  <c r="C58" i="6"/>
  <c r="C71" i="6"/>
  <c r="Q64" i="24" s="1"/>
  <c r="C75" i="6"/>
  <c r="Q68" i="24" s="1"/>
  <c r="R3" i="24"/>
  <c r="R21" i="24"/>
  <c r="D38" i="6"/>
  <c r="R31" i="24" s="1"/>
  <c r="D48" i="6"/>
  <c r="R41" i="24" s="1"/>
  <c r="D58" i="6"/>
  <c r="D71" i="6"/>
  <c r="R64" i="24" s="1"/>
  <c r="D75" i="6"/>
  <c r="S3" i="24"/>
  <c r="S11" i="24"/>
  <c r="S21" i="24"/>
  <c r="E38" i="6"/>
  <c r="S31" i="24" s="1"/>
  <c r="E48" i="6"/>
  <c r="S41" i="24" s="1"/>
  <c r="E58" i="6"/>
  <c r="E71" i="6"/>
  <c r="S64" i="24" s="1"/>
  <c r="E75" i="6"/>
  <c r="T3" i="24"/>
  <c r="T21" i="24"/>
  <c r="F38" i="6"/>
  <c r="T31" i="24" s="1"/>
  <c r="F48" i="6"/>
  <c r="F58" i="6"/>
  <c r="F71" i="6"/>
  <c r="F75" i="6"/>
  <c r="G58" i="6"/>
  <c r="U51" i="24" s="1"/>
  <c r="B85" i="6"/>
  <c r="P77" i="24" s="1"/>
  <c r="B93" i="6"/>
  <c r="B103" i="6"/>
  <c r="P95" i="24" s="1"/>
  <c r="B113" i="6"/>
  <c r="B123" i="6"/>
  <c r="P11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Q4" i="24"/>
  <c r="R4" i="24"/>
  <c r="S4" i="24"/>
  <c r="T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R11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U22" i="24"/>
  <c r="Q23" i="24"/>
  <c r="R23" i="24"/>
  <c r="S23" i="24"/>
  <c r="T23" i="24"/>
  <c r="Q24" i="24"/>
  <c r="R24" i="24"/>
  <c r="S24" i="24"/>
  <c r="T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U40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R68" i="24"/>
  <c r="S68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2" i="20"/>
  <c r="U13" i="20"/>
  <c r="U14" i="20"/>
  <c r="U15" i="20"/>
  <c r="U16" i="20"/>
  <c r="U17" i="20"/>
  <c r="U18" i="20"/>
  <c r="U19" i="20"/>
  <c r="U20" i="20"/>
  <c r="U21" i="20"/>
  <c r="U24" i="20"/>
  <c r="U25" i="20"/>
  <c r="U26" i="20"/>
  <c r="U27" i="20"/>
  <c r="U28" i="20"/>
  <c r="U29" i="20"/>
  <c r="U33" i="20"/>
  <c r="G46" i="5"/>
  <c r="G47" i="5"/>
  <c r="G48" i="5"/>
  <c r="G49" i="5"/>
  <c r="G50" i="5"/>
  <c r="G51" i="5"/>
  <c r="G52" i="5"/>
  <c r="G53" i="5"/>
  <c r="U38" i="20"/>
  <c r="U39" i="20"/>
  <c r="U40" i="20"/>
  <c r="U41" i="20"/>
  <c r="U42" i="20"/>
  <c r="U43" i="20"/>
  <c r="U44" i="20"/>
  <c r="U45" i="20"/>
  <c r="G55" i="5"/>
  <c r="G56" i="5"/>
  <c r="G57" i="5"/>
  <c r="G58" i="5"/>
  <c r="U47" i="20"/>
  <c r="U48" i="20"/>
  <c r="U49" i="20"/>
  <c r="U50" i="20"/>
  <c r="G60" i="5"/>
  <c r="G61" i="5"/>
  <c r="U52" i="20"/>
  <c r="U53" i="20"/>
  <c r="G62" i="5"/>
  <c r="U54" i="20" s="1"/>
  <c r="G63" i="5"/>
  <c r="U55" i="20" s="1"/>
  <c r="G68" i="5"/>
  <c r="G67" i="5" s="1"/>
  <c r="U57" i="20" s="1"/>
  <c r="G73" i="5"/>
  <c r="U60" i="20"/>
  <c r="G74" i="5"/>
  <c r="U61" i="20" s="1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/>
  <c r="E35" i="5"/>
  <c r="S29" i="20"/>
  <c r="F35" i="5"/>
  <c r="T29" i="20"/>
  <c r="Q30" i="20"/>
  <c r="R30" i="20"/>
  <c r="S30" i="20"/>
  <c r="T30" i="20"/>
  <c r="C37" i="5"/>
  <c r="Q31" i="20" s="1"/>
  <c r="D37" i="5"/>
  <c r="R31" i="20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D41" i="5"/>
  <c r="R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35" i="5"/>
  <c r="P29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C6" i="10"/>
  <c r="G5" i="13"/>
  <c r="G5" i="12"/>
  <c r="C11" i="23"/>
  <c r="A2" i="13" s="1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 s="1"/>
  <c r="Y4" i="17" s="1"/>
  <c r="J14" i="3"/>
  <c r="X4" i="17" s="1"/>
  <c r="I14" i="3"/>
  <c r="W4" i="17" s="1"/>
  <c r="I8" i="3"/>
  <c r="W3" i="17" s="1"/>
  <c r="H14" i="3"/>
  <c r="V4" i="17" s="1"/>
  <c r="G14" i="3"/>
  <c r="U4" i="17" s="1"/>
  <c r="E14" i="3"/>
  <c r="S4" i="17" s="1"/>
  <c r="K9" i="3"/>
  <c r="K10" i="3"/>
  <c r="K11" i="3"/>
  <c r="K12" i="3"/>
  <c r="K8" i="3" s="1"/>
  <c r="Y3" i="17" s="1"/>
  <c r="J8" i="3"/>
  <c r="X3" i="17" s="1"/>
  <c r="H8" i="3"/>
  <c r="G8" i="3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P30" i="18"/>
  <c r="B49" i="4"/>
  <c r="P27" i="18" s="1"/>
  <c r="B37" i="4"/>
  <c r="B44" i="4" s="1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28" i="18"/>
  <c r="P29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E23" i="1"/>
  <c r="E27" i="1"/>
  <c r="P76" i="15" s="1"/>
  <c r="E31" i="1"/>
  <c r="P80" i="15" s="1"/>
  <c r="E38" i="1"/>
  <c r="E42" i="1"/>
  <c r="P91" i="15" s="1"/>
  <c r="E57" i="1"/>
  <c r="P103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C68" i="4"/>
  <c r="Q36" i="18" s="1"/>
  <c r="D68" i="4"/>
  <c r="R36" i="18" s="1"/>
  <c r="C64" i="4"/>
  <c r="D64" i="4"/>
  <c r="C63" i="4"/>
  <c r="D63" i="4"/>
  <c r="R32" i="18" s="1"/>
  <c r="Q26" i="18"/>
  <c r="Q31" i="18"/>
  <c r="R31" i="18"/>
  <c r="Q30" i="18"/>
  <c r="R30" i="18"/>
  <c r="C49" i="4"/>
  <c r="D49" i="4"/>
  <c r="R27" i="18" s="1"/>
  <c r="C29" i="4"/>
  <c r="Q15" i="18" s="1"/>
  <c r="D29" i="4"/>
  <c r="C40" i="4"/>
  <c r="Q22" i="18" s="1"/>
  <c r="R22" i="18"/>
  <c r="C37" i="4"/>
  <c r="D37" i="4"/>
  <c r="C17" i="4"/>
  <c r="Q9" i="18" s="1"/>
  <c r="C13" i="4"/>
  <c r="Q6" i="18" s="1"/>
  <c r="D13" i="4"/>
  <c r="R6" i="18" s="1"/>
  <c r="C13" i="2"/>
  <c r="D13" i="2"/>
  <c r="E13" i="2"/>
  <c r="S8" i="16" s="1"/>
  <c r="F13" i="2"/>
  <c r="T8" i="16" s="1"/>
  <c r="G13" i="2"/>
  <c r="U8" i="16" s="1"/>
  <c r="H13" i="2"/>
  <c r="V8" i="16" s="1"/>
  <c r="B13" i="2"/>
  <c r="P8" i="16"/>
  <c r="C9" i="2"/>
  <c r="Q4" i="16"/>
  <c r="D9" i="2"/>
  <c r="R4" i="16" s="1"/>
  <c r="E9" i="2"/>
  <c r="S4" i="16" s="1"/>
  <c r="F9" i="2"/>
  <c r="T4" i="16"/>
  <c r="G9" i="2"/>
  <c r="U4" i="16" s="1"/>
  <c r="H9" i="2"/>
  <c r="V4" i="16" s="1"/>
  <c r="B9" i="2"/>
  <c r="P4" i="16" s="1"/>
  <c r="Q27" i="18"/>
  <c r="R19" i="18"/>
  <c r="R15" i="18"/>
  <c r="R26" i="18"/>
  <c r="R37" i="18"/>
  <c r="Q19" i="18"/>
  <c r="Q33" i="18"/>
  <c r="D44" i="4"/>
  <c r="D8" i="4" s="1"/>
  <c r="R2" i="18" s="1"/>
  <c r="C44" i="4"/>
  <c r="Q5" i="18" s="1"/>
  <c r="R25" i="18"/>
  <c r="Q25" i="18"/>
  <c r="C8" i="4"/>
  <c r="C72" i="4" l="1"/>
  <c r="Q38" i="18" s="1"/>
  <c r="Q32" i="18"/>
  <c r="D72" i="4"/>
  <c r="R38" i="18" s="1"/>
  <c r="G20" i="3"/>
  <c r="U5" i="17" s="1"/>
  <c r="P31" i="24"/>
  <c r="B9" i="6"/>
  <c r="E6" i="10"/>
  <c r="G6" i="10"/>
  <c r="E6" i="1"/>
  <c r="U3" i="17"/>
  <c r="F79" i="1"/>
  <c r="Q119" i="15" s="1"/>
  <c r="G29" i="13"/>
  <c r="U22" i="31" s="1"/>
  <c r="F29" i="13"/>
  <c r="T22" i="31" s="1"/>
  <c r="T2" i="31"/>
  <c r="E29" i="13"/>
  <c r="S22" i="31" s="1"/>
  <c r="Q2" i="31"/>
  <c r="G31" i="12"/>
  <c r="U23" i="30" s="1"/>
  <c r="T2" i="30"/>
  <c r="E31" i="12"/>
  <c r="S23" i="30" s="1"/>
  <c r="R2" i="30"/>
  <c r="C31" i="12"/>
  <c r="Q23" i="30" s="1"/>
  <c r="B31" i="12"/>
  <c r="P23" i="30" s="1"/>
  <c r="P2" i="30"/>
  <c r="G30" i="11"/>
  <c r="U22" i="29" s="1"/>
  <c r="S2" i="29"/>
  <c r="D30" i="11"/>
  <c r="R22" i="29" s="1"/>
  <c r="C30" i="11"/>
  <c r="Q22" i="29" s="1"/>
  <c r="Q2" i="29"/>
  <c r="P3" i="26"/>
  <c r="B9" i="8"/>
  <c r="B77" i="8" s="1"/>
  <c r="P68" i="26" s="1"/>
  <c r="C21" i="4"/>
  <c r="Q12" i="18" s="1"/>
  <c r="Q4" i="15"/>
  <c r="C47" i="1"/>
  <c r="Q42" i="15" s="1"/>
  <c r="E20" i="3"/>
  <c r="S5" i="17" s="1"/>
  <c r="Q11" i="24"/>
  <c r="C9" i="6"/>
  <c r="Q2" i="24" s="1"/>
  <c r="C57" i="4"/>
  <c r="C59" i="4" s="1"/>
  <c r="P4" i="15"/>
  <c r="B47" i="1"/>
  <c r="B62" i="1" s="1"/>
  <c r="P54" i="15" s="1"/>
  <c r="I20" i="3"/>
  <c r="W5" i="17" s="1"/>
  <c r="B29" i="7"/>
  <c r="P4" i="25" s="1"/>
  <c r="G24" i="9"/>
  <c r="U16" i="27" s="1"/>
  <c r="E21" i="9"/>
  <c r="S13" i="27" s="1"/>
  <c r="S20" i="27"/>
  <c r="U15" i="27"/>
  <c r="D33" i="9"/>
  <c r="R24" i="27" s="1"/>
  <c r="C21" i="9"/>
  <c r="Q13" i="27" s="1"/>
  <c r="Q20" i="27"/>
  <c r="P13" i="27"/>
  <c r="B33" i="9"/>
  <c r="P24" i="27" s="1"/>
  <c r="P20" i="27"/>
  <c r="F9" i="9"/>
  <c r="T2" i="27" s="1"/>
  <c r="G12" i="9"/>
  <c r="U5" i="27" s="1"/>
  <c r="U7" i="27"/>
  <c r="G71" i="8"/>
  <c r="U63" i="26" s="1"/>
  <c r="F43" i="8"/>
  <c r="T35" i="26" s="1"/>
  <c r="E43" i="8"/>
  <c r="S35" i="26" s="1"/>
  <c r="G61" i="8"/>
  <c r="U53" i="26" s="1"/>
  <c r="U57" i="26"/>
  <c r="D43" i="8"/>
  <c r="R35" i="26" s="1"/>
  <c r="C43" i="8"/>
  <c r="Q35" i="26" s="1"/>
  <c r="Q45" i="26"/>
  <c r="G53" i="8"/>
  <c r="U45" i="26" s="1"/>
  <c r="T45" i="26"/>
  <c r="B43" i="8"/>
  <c r="P35" i="26" s="1"/>
  <c r="G37" i="8"/>
  <c r="U30" i="26" s="1"/>
  <c r="Q2" i="26"/>
  <c r="D9" i="8"/>
  <c r="R2" i="26" s="1"/>
  <c r="G27" i="8"/>
  <c r="U20" i="26" s="1"/>
  <c r="E9" i="8"/>
  <c r="S2" i="26" s="1"/>
  <c r="F9" i="8"/>
  <c r="T2" i="26" s="1"/>
  <c r="P12" i="26"/>
  <c r="R12" i="26"/>
  <c r="Q12" i="26"/>
  <c r="G19" i="8"/>
  <c r="U12" i="26" s="1"/>
  <c r="T12" i="26"/>
  <c r="S12" i="26"/>
  <c r="U3" i="26"/>
  <c r="U5" i="26"/>
  <c r="F29" i="7"/>
  <c r="T4" i="25" s="1"/>
  <c r="T3" i="25"/>
  <c r="E29" i="7"/>
  <c r="S4" i="25" s="1"/>
  <c r="G19" i="7"/>
  <c r="U3" i="25" s="1"/>
  <c r="S3" i="25"/>
  <c r="G9" i="7"/>
  <c r="U2" i="25" s="1"/>
  <c r="D29" i="7"/>
  <c r="R4" i="25" s="1"/>
  <c r="C29" i="7"/>
  <c r="Q4" i="25" s="1"/>
  <c r="Q3" i="25"/>
  <c r="P3" i="25"/>
  <c r="G150" i="6"/>
  <c r="U142" i="24" s="1"/>
  <c r="U144" i="24"/>
  <c r="G137" i="6"/>
  <c r="U129" i="24" s="1"/>
  <c r="U128" i="24"/>
  <c r="G113" i="6"/>
  <c r="U105" i="24" s="1"/>
  <c r="G103" i="6"/>
  <c r="U95" i="24" s="1"/>
  <c r="F84" i="6"/>
  <c r="T76" i="24" s="1"/>
  <c r="E84" i="6"/>
  <c r="S76" i="24" s="1"/>
  <c r="D84" i="6"/>
  <c r="R76" i="24" s="1"/>
  <c r="G93" i="6"/>
  <c r="U85" i="24" s="1"/>
  <c r="U89" i="24"/>
  <c r="S85" i="24"/>
  <c r="R85" i="24"/>
  <c r="T85" i="24"/>
  <c r="G85" i="6"/>
  <c r="U77" i="24" s="1"/>
  <c r="G75" i="6"/>
  <c r="U68" i="24" s="1"/>
  <c r="U69" i="24"/>
  <c r="U67" i="24"/>
  <c r="G62" i="6"/>
  <c r="U55" i="24" s="1"/>
  <c r="U56" i="24"/>
  <c r="G48" i="6"/>
  <c r="U41" i="24" s="1"/>
  <c r="U47" i="24"/>
  <c r="G38" i="6"/>
  <c r="U31" i="24" s="1"/>
  <c r="U21" i="24"/>
  <c r="U23" i="24"/>
  <c r="D9" i="6"/>
  <c r="R2" i="24" s="1"/>
  <c r="F9" i="6"/>
  <c r="T11" i="24"/>
  <c r="U11" i="24"/>
  <c r="U3" i="24"/>
  <c r="E9" i="6"/>
  <c r="C84" i="6"/>
  <c r="Q76" i="24" s="1"/>
  <c r="B84" i="6"/>
  <c r="P76" i="24" s="1"/>
  <c r="P85" i="24"/>
  <c r="U58" i="20"/>
  <c r="G59" i="5"/>
  <c r="U51" i="20" s="1"/>
  <c r="B65" i="5"/>
  <c r="G54" i="5"/>
  <c r="U46" i="20" s="1"/>
  <c r="F65" i="5"/>
  <c r="T56" i="20" s="1"/>
  <c r="E65" i="5"/>
  <c r="S56" i="20" s="1"/>
  <c r="D65" i="5"/>
  <c r="R56" i="20" s="1"/>
  <c r="C65" i="5"/>
  <c r="Q56" i="20" s="1"/>
  <c r="G45" i="5"/>
  <c r="U37" i="20" s="1"/>
  <c r="B41" i="5"/>
  <c r="P34" i="20" s="1"/>
  <c r="U30" i="20"/>
  <c r="F41" i="5"/>
  <c r="T34" i="20" s="1"/>
  <c r="D70" i="5"/>
  <c r="G28" i="5"/>
  <c r="U22" i="20" s="1"/>
  <c r="P22" i="20"/>
  <c r="U23" i="20"/>
  <c r="E41" i="5"/>
  <c r="S34" i="20" s="1"/>
  <c r="C41" i="5"/>
  <c r="Q34" i="20" s="1"/>
  <c r="G16" i="5"/>
  <c r="U10" i="20" s="1"/>
  <c r="U11" i="20"/>
  <c r="R33" i="18"/>
  <c r="B72" i="4"/>
  <c r="B57" i="4"/>
  <c r="B59" i="4" s="1"/>
  <c r="P5" i="18"/>
  <c r="P25" i="18"/>
  <c r="P19" i="18"/>
  <c r="D21" i="4"/>
  <c r="R12" i="18" s="1"/>
  <c r="R5" i="18"/>
  <c r="D74" i="4"/>
  <c r="R39" i="18" s="1"/>
  <c r="C74" i="4"/>
  <c r="Q39" i="18" s="1"/>
  <c r="D57" i="4"/>
  <c r="D59" i="4" s="1"/>
  <c r="J20" i="3"/>
  <c r="X5" i="17" s="1"/>
  <c r="H20" i="3"/>
  <c r="V5" i="17" s="1"/>
  <c r="V3" i="17"/>
  <c r="K20" i="3"/>
  <c r="Y5" i="17" s="1"/>
  <c r="H8" i="2"/>
  <c r="G8" i="2"/>
  <c r="U3" i="16" s="1"/>
  <c r="F8" i="2"/>
  <c r="E8" i="2"/>
  <c r="S3" i="16" s="1"/>
  <c r="T14" i="16"/>
  <c r="B8" i="2"/>
  <c r="E79" i="1"/>
  <c r="P119" i="15" s="1"/>
  <c r="E47" i="1"/>
  <c r="P95" i="15" s="1"/>
  <c r="F47" i="1"/>
  <c r="F59" i="1" s="1"/>
  <c r="Q104" i="15" s="1"/>
  <c r="B6" i="10"/>
  <c r="D6" i="10"/>
  <c r="F6" i="10"/>
  <c r="A2" i="10"/>
  <c r="A2" i="12"/>
  <c r="A2" i="9"/>
  <c r="A2" i="7"/>
  <c r="A2" i="2"/>
  <c r="A2" i="4"/>
  <c r="A2" i="11"/>
  <c r="A2" i="1"/>
  <c r="A2" i="3"/>
  <c r="A2" i="5"/>
  <c r="A2" i="8"/>
  <c r="A2" i="6"/>
  <c r="Q2" i="18"/>
  <c r="E20" i="2"/>
  <c r="S13" i="16" s="1"/>
  <c r="R8" i="16"/>
  <c r="D8" i="2"/>
  <c r="F20" i="2"/>
  <c r="T13" i="16" s="1"/>
  <c r="T3" i="16"/>
  <c r="Q8" i="16"/>
  <c r="C8" i="2"/>
  <c r="B8" i="4"/>
  <c r="P57" i="15"/>
  <c r="P106" i="15"/>
  <c r="P26" i="18"/>
  <c r="P37" i="20"/>
  <c r="R3" i="25"/>
  <c r="U36" i="26"/>
  <c r="G9" i="9"/>
  <c r="U9" i="27"/>
  <c r="E9" i="9"/>
  <c r="S9" i="27"/>
  <c r="C9" i="9"/>
  <c r="Q9" i="27"/>
  <c r="B32" i="10"/>
  <c r="P23" i="28" s="1"/>
  <c r="G32" i="10"/>
  <c r="U23" i="28" s="1"/>
  <c r="F32" i="10"/>
  <c r="T23" i="28" s="1"/>
  <c r="E32" i="10"/>
  <c r="S23" i="28" s="1"/>
  <c r="D32" i="10"/>
  <c r="R23" i="28" s="1"/>
  <c r="C32" i="10"/>
  <c r="Q23" i="28" s="1"/>
  <c r="P2" i="29"/>
  <c r="T2" i="29"/>
  <c r="R2" i="29"/>
  <c r="U2" i="31"/>
  <c r="P2" i="24" l="1"/>
  <c r="B159" i="6"/>
  <c r="P150" i="24" s="1"/>
  <c r="D23" i="4"/>
  <c r="R13" i="18" s="1"/>
  <c r="C23" i="4"/>
  <c r="Q13" i="18" s="1"/>
  <c r="B70" i="5"/>
  <c r="P2" i="26"/>
  <c r="F77" i="8"/>
  <c r="T68" i="26" s="1"/>
  <c r="E77" i="8"/>
  <c r="S68" i="26" s="1"/>
  <c r="G21" i="9"/>
  <c r="U13" i="27" s="1"/>
  <c r="F33" i="9"/>
  <c r="T24" i="27" s="1"/>
  <c r="G43" i="8"/>
  <c r="U35" i="26" s="1"/>
  <c r="D77" i="8"/>
  <c r="R68" i="26" s="1"/>
  <c r="C77" i="8"/>
  <c r="Q68" i="26" s="1"/>
  <c r="G9" i="8"/>
  <c r="G29" i="7"/>
  <c r="U4" i="25" s="1"/>
  <c r="E159" i="6"/>
  <c r="S150" i="24" s="1"/>
  <c r="G84" i="6"/>
  <c r="U76" i="24" s="1"/>
  <c r="F159" i="6"/>
  <c r="T150" i="24" s="1"/>
  <c r="D159" i="6"/>
  <c r="R150" i="24" s="1"/>
  <c r="T2" i="24"/>
  <c r="S2" i="24"/>
  <c r="G9" i="6"/>
  <c r="C159" i="6"/>
  <c r="Q150" i="24" s="1"/>
  <c r="P56" i="20"/>
  <c r="G65" i="5"/>
  <c r="U56" i="20" s="1"/>
  <c r="F70" i="5"/>
  <c r="G41" i="5"/>
  <c r="U34" i="20" s="1"/>
  <c r="E70" i="5"/>
  <c r="C70" i="5"/>
  <c r="P38" i="18"/>
  <c r="B74" i="4"/>
  <c r="P39" i="18" s="1"/>
  <c r="H20" i="2"/>
  <c r="V13" i="16" s="1"/>
  <c r="V3" i="16"/>
  <c r="G20" i="2"/>
  <c r="U13" i="16" s="1"/>
  <c r="B20" i="2"/>
  <c r="P13" i="16" s="1"/>
  <c r="P3" i="16"/>
  <c r="F81" i="1"/>
  <c r="Q120" i="15" s="1"/>
  <c r="E59" i="1"/>
  <c r="E81" i="1" s="1"/>
  <c r="P120" i="15" s="1"/>
  <c r="Q95" i="15"/>
  <c r="C62" i="1"/>
  <c r="Q54" i="15" s="1"/>
  <c r="P42" i="15"/>
  <c r="C33" i="9"/>
  <c r="Q24" i="27" s="1"/>
  <c r="Q2" i="27"/>
  <c r="E33" i="9"/>
  <c r="S24" i="27" s="1"/>
  <c r="S2" i="27"/>
  <c r="U2" i="27"/>
  <c r="B21" i="4"/>
  <c r="P2" i="18"/>
  <c r="C20" i="2"/>
  <c r="Q13" i="16" s="1"/>
  <c r="Q3" i="16"/>
  <c r="D20" i="2"/>
  <c r="R13" i="16" s="1"/>
  <c r="R3" i="16"/>
  <c r="D25" i="4" l="1"/>
  <c r="D33" i="4" s="1"/>
  <c r="R18" i="18" s="1"/>
  <c r="C25" i="4"/>
  <c r="Q14" i="18" s="1"/>
  <c r="G33" i="9"/>
  <c r="U24" i="27" s="1"/>
  <c r="U2" i="26"/>
  <c r="G77" i="8"/>
  <c r="U68" i="26" s="1"/>
  <c r="U2" i="24"/>
  <c r="G159" i="6"/>
  <c r="U150" i="24" s="1"/>
  <c r="G42" i="5"/>
  <c r="U35" i="20" s="1"/>
  <c r="G70" i="5"/>
  <c r="P104" i="15"/>
  <c r="B23" i="4"/>
  <c r="P12" i="18"/>
  <c r="R14" i="18" l="1"/>
  <c r="C33" i="4"/>
  <c r="Q18" i="18" s="1"/>
  <c r="B25" i="4"/>
  <c r="P13" i="18"/>
  <c r="B33" i="4" l="1"/>
  <c r="P18" i="18" s="1"/>
  <c r="P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<sst xmlns="http://schemas.openxmlformats.org/spreadsheetml/2006/main" count="4243" uniqueCount="3305">
  <si>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</si>
  <si>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</si>
  <si>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</si>
  <si>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</si>
  <si>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</si>
  <si>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</si>
  <si>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</si>
  <si>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</si>
  <si>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</si>
  <si>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</si>
  <si>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</si>
  <si>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</si>
  <si>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</si>
  <si>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</si>
  <si>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</si>
  <si>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</si>
  <si>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</si>
  <si>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</si>
  <si>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</si>
  <si>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</si>
  <si>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</si>
  <si>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</si>
  <si>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</si>
  <si>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</si>
  <si>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</si>
  <si>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</si>
  <si>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</si>
  <si>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</si>
  <si>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</si>
  <si>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</si>
  <si>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</si>
  <si>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</si>
  <si>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</si>
  <si>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</si>
  <si>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</si>
  <si>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</si>
  <si>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</si>
  <si>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</si>
  <si>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</si>
  <si>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</si>
  <si>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</si>
  <si>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</si>
  <si>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</si>
  <si>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</si>
  <si>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</si>
  <si>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</si>
  <si>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</si>
  <si>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</si>
  <si>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</si>
  <si>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</si>
  <si>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</si>
  <si>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</si>
  <si>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</si>
  <si>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</si>
  <si>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</si>
  <si>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</si>
  <si>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</si>
  <si>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</si>
  <si>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</si>
  <si>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</si>
  <si>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</si>
  <si>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</si>
  <si>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</si>
  <si>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</si>
  <si>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</si>
  <si>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</si>
  <si>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</si>
  <si>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</si>
  <si>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</si>
  <si>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</si>
  <si>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</si>
  <si>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</si>
  <si>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</si>
  <si>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</si>
  <si>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</si>
  <si>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</si>
  <si>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</si>
  <si>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</si>
  <si>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</si>
  <si>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</si>
  <si>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</si>
  <si>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</si>
  <si>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</si>
  <si>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</si>
  <si>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</si>
  <si>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</si>
  <si>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</si>
  <si>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</si>
  <si>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</si>
  <si>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</si>
  <si>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</si>
  <si>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</si>
  <si>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</si>
  <si>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</si>
  <si>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</si>
  <si>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</si>
  <si>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</si>
  <si>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</si>
  <si>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</si>
  <si>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</si>
  <si>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</si>
  <si>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</si>
  <si>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</si>
  <si>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</si>
  <si>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</si>
  <si>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</si>
  <si>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</si>
  <si>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</si>
  <si>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</si>
  <si>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</si>
  <si>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</si>
  <si>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</si>
  <si>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</si>
  <si>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</si>
  <si>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</si>
  <si>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</si>
  <si>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</si>
  <si>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</si>
  <si>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</si>
  <si>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</si>
  <si>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</si>
  <si>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</si>
  <si>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</si>
  <si>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</si>
  <si>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</si>
  <si>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</si>
  <si>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</si>
  <si>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</si>
  <si>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</si>
  <si>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</si>
  <si>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</si>
  <si>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</si>
  <si>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</si>
  <si>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</si>
  <si>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</si>
  <si>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</si>
  <si>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</si>
  <si>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</si>
  <si>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</si>
  <si>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</si>
  <si>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</si>
  <si>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</si>
  <si>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</si>
  <si>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</si>
  <si>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</si>
  <si>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</si>
  <si>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</si>
  <si>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</si>
  <si>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</si>
  <si>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</si>
  <si>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</si>
  <si>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</si>
  <si>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</si>
  <si>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</si>
  <si>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</si>
  <si>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</si>
  <si>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</si>
  <si>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</si>
  <si>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</si>
  <si>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</si>
  <si>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</si>
  <si>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</si>
  <si>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</si>
  <si>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</si>
  <si>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</si>
  <si>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</si>
  <si>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</si>
  <si>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</si>
  <si>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</si>
  <si>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</si>
  <si>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</si>
  <si>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</si>
  <si>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</si>
  <si>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</si>
  <si>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</si>
  <si>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</si>
  <si>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</si>
  <si>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</si>
  <si>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</si>
  <si>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</si>
  <si>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</si>
  <si>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</si>
  <si>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</si>
  <si>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</si>
  <si>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</si>
  <si>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</si>
  <si>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</si>
  <si>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</si>
  <si>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</si>
  <si>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</si>
  <si>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</si>
  <si>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</si>
  <si>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</si>
  <si>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</si>
  <si>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</si>
  <si>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</si>
  <si>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</si>
  <si>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</si>
  <si>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</si>
  <si>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</si>
  <si>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</si>
  <si>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</si>
  <si>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</si>
  <si>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</si>
  <si>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</si>
  <si>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</si>
  <si>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</si>
  <si>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</si>
  <si>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</si>
  <si>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</si>
  <si>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</si>
  <si>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</si>
  <si>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</si>
  <si>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</si>
  <si>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</si>
  <si>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</si>
  <si>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</si>
  <si>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</si>
  <si>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</si>
  <si>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</si>
  <si>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</si>
  <si>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</si>
  <si>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</si>
  <si>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</si>
  <si>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</si>
  <si>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</si>
  <si>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</si>
  <si>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</si>
  <si>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</si>
  <si>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</si>
  <si>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</si>
  <si>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</si>
  <si>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</si>
  <si>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</si>
  <si>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</si>
  <si>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</si>
  <si>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</si>
  <si>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</si>
  <si>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</si>
  <si>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</si>
  <si>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</si>
  <si>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</si>
  <si>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</si>
  <si>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</si>
  <si>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</si>
  <si>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</si>
  <si>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</si>
  <si>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</si>
  <si>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</si>
  <si>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</si>
  <si>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</si>
  <si>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</si>
  <si>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</si>
  <si>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</si>
  <si>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</si>
  <si>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</si>
  <si>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</si>
  <si>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</si>
  <si>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</si>
  <si>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</si>
  <si>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</si>
  <si>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</si>
  <si>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</si>
  <si>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</si>
  <si>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</si>
  <si>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</si>
  <si>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</si>
  <si>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</si>
  <si>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</si>
  <si>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</si>
  <si>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</si>
  <si>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</si>
  <si>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</si>
  <si>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</si>
  <si>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</si>
  <si>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</si>
  <si>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</si>
  <si>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</si>
  <si>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</si>
  <si>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</si>
  <si>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</si>
  <si>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</si>
  <si>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</si>
  <si>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</si>
  <si>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</si>
  <si>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</si>
  <si>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</si>
  <si>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</si>
  <si>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</si>
  <si>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</si>
  <si>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</si>
  <si>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</si>
  <si>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</si>
  <si>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</si>
  <si>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</si>
  <si>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</si>
  <si>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</si>
  <si>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</si>
  <si>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</si>
  <si>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</si>
  <si>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</si>
  <si>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</si>
  <si>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</si>
  <si>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</si>
  <si>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</si>
  <si>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</si>
  <si>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</si>
  <si>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</si>
  <si>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</si>
  <si>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</si>
  <si>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</si>
  <si>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</si>
  <si>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</si>
  <si>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</si>
  <si>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</si>
  <si>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</si>
  <si>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</si>
  <si>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</si>
  <si>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</si>
  <si>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</si>
  <si>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</si>
  <si>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</si>
  <si>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</si>
  <si>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</si>
  <si>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</si>
  <si>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</si>
  <si>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</si>
  <si>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</si>
  <si>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</si>
  <si>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</si>
  <si>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</si>
  <si>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</si>
  <si>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</si>
  <si>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</si>
  <si>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</si>
  <si>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</si>
  <si>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</si>
  <si>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</si>
  <si>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</si>
  <si>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</si>
  <si>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</si>
  <si>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</si>
  <si>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</si>
  <si>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</si>
  <si>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</si>
  <si>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</si>
  <si>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</si>
  <si>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</si>
  <si>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</si>
  <si>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</si>
  <si>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</si>
  <si>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</si>
  <si>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</si>
  <si>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</si>
  <si>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</si>
  <si>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</si>
  <si>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</si>
  <si>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</si>
  <si>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</si>
  <si>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</si>
  <si>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</si>
  <si>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</si>
  <si>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</si>
  <si>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</si>
  <si>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</si>
  <si>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</si>
  <si>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</si>
  <si>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</si>
  <si>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</si>
  <si>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</si>
  <si>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</si>
  <si>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</si>
  <si>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</si>
  <si>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</si>
  <si>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</si>
  <si>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</si>
  <si>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</si>
  <si>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</si>
  <si>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</si>
  <si>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</si>
  <si>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</si>
  <si>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</si>
  <si>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</si>
  <si>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</si>
  <si>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</si>
  <si>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</si>
  <si>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</si>
  <si>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</si>
  <si>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</si>
  <si>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</si>
  <si>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</si>
  <si>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</si>
  <si>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</si>
  <si>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</si>
  <si>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</si>
  <si>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</si>
  <si>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</si>
  <si>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</si>
  <si>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</si>
  <si>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</si>
  <si>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</si>
  <si>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</si>
  <si>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</si>
  <si>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</si>
  <si>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</si>
  <si>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</si>
  <si>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</si>
  <si>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</si>
  <si>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</si>
  <si>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</si>
  <si>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</si>
  <si>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</si>
  <si>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</si>
  <si>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</si>
  <si>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</si>
  <si>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</si>
  <si>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</si>
  <si>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</si>
  <si>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</si>
  <si>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</si>
  <si>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</si>
  <si>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</si>
  <si>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</si>
  <si>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</si>
  <si>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</si>
  <si>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</si>
  <si>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</si>
  <si>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</si>
  <si>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</si>
  <si>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</si>
  <si>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</si>
  <si>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</si>
  <si>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</si>
  <si>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</si>
  <si>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</si>
  <si>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</si>
  <si>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</si>
  <si>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</si>
  <si>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</si>
  <si>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</si>
  <si>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</si>
  <si>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</si>
  <si>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</si>
  <si>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</si>
  <si>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</si>
  <si>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</si>
  <si>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</si>
  <si>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</si>
  <si>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</si>
  <si>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</si>
  <si>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</si>
  <si>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</si>
  <si>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</si>
  <si>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</si>
  <si>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</si>
  <si>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</si>
  <si>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</si>
  <si>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</si>
  <si>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</si>
  <si>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</si>
  <si>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</si>
  <si>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</si>
  <si>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</si>
  <si>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</si>
  <si>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</si>
  <si>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</si>
  <si>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</si>
  <si>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</si>
  <si>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</si>
  <si>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</si>
  <si>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</si>
  <si>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</si>
  <si>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</si>
  <si>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</si>
  <si>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</si>
  <si>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</si>
  <si>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</si>
  <si>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</si>
  <si>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</si>
  <si>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</si>
  <si>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</si>
  <si>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</si>
  <si>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</si>
  <si>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</si>
  <si>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</si>
  <si>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</si>
  <si>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</si>
  <si>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</si>
  <si>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</si>
  <si>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</si>
  <si>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</si>
  <si>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</si>
  <si>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</si>
  <si>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</si>
  <si>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</si>
  <si>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</si>
  <si>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</si>
  <si>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</si>
  <si>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</si>
  <si>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</si>
  <si>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</si>
  <si>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</si>
  <si>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</si>
  <si>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</si>
  <si>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</si>
  <si>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</si>
  <si>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</si>
  <si>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</si>
  <si>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</si>
  <si>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</si>
  <si>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</si>
  <si>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</si>
  <si>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</si>
  <si>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</si>
  <si>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</si>
  <si>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</si>
  <si>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</si>
  <si>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</si>
  <si>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</si>
  <si>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</si>
  <si>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</si>
  <si>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</si>
  <si>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</si>
  <si>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</si>
  <si>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</si>
  <si>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</si>
  <si>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</si>
  <si>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</si>
  <si>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</si>
  <si>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</si>
  <si>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</si>
  <si>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</si>
  <si>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</si>
  <si>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</si>
  <si>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</si>
  <si>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</si>
  <si>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</si>
  <si>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</si>
  <si>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</si>
  <si>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</si>
  <si>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</si>
  <si>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</si>
  <si>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</si>
  <si>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</si>
  <si>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</si>
  <si>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</si>
  <si>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</si>
  <si>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</si>
  <si>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</si>
  <si>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</si>
  <si>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</si>
  <si>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</si>
  <si>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</si>
  <si>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</si>
  <si>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</si>
  <si>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</si>
  <si>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</si>
  <si>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</si>
  <si>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</si>
  <si>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</si>
  <si>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</si>
  <si>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</si>
  <si>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</si>
  <si>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</si>
  <si>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</si>
  <si>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</si>
  <si>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</si>
  <si>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</si>
  <si>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</si>
  <si>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</si>
  <si>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</si>
  <si>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</si>
  <si>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</si>
  <si>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</si>
  <si>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</si>
  <si>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</si>
  <si>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</si>
  <si>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</si>
  <si>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</si>
  <si>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</si>
  <si>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</si>
  <si>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</si>
  <si>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</si>
  <si>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</si>
  <si>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</si>
  <si>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</si>
  <si>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</si>
  <si>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</si>
  <si>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</si>
  <si>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</si>
  <si>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</si>
  <si>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</si>
  <si>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</si>
  <si>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</si>
  <si>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</si>
  <si>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</si>
  <si>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</si>
  <si>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</si>
  <si>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</si>
  <si>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</si>
  <si>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</si>
  <si>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</si>
  <si>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</si>
  <si>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</si>
  <si>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</si>
  <si>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</si>
  <si>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</si>
  <si>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</si>
  <si>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</si>
  <si>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</si>
  <si>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</si>
  <si>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</si>
  <si>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</si>
  <si>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</si>
  <si>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</si>
  <si>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</si>
  <si>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</si>
  <si>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</si>
  <si>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</si>
  <si>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</si>
  <si>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</si>
  <si>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</si>
  <si>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</si>
  <si>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</si>
  <si>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</si>
  <si>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</si>
  <si>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</si>
  <si>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</si>
  <si>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</si>
  <si>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</si>
  <si>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</si>
  <si>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</si>
  <si>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</si>
  <si>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</si>
  <si>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</si>
  <si>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</si>
  <si>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</si>
  <si>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</si>
  <si>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</si>
  <si>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</si>
  <si>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</si>
  <si>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</si>
  <si>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</si>
  <si>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</si>
  <si>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</si>
  <si>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</si>
  <si>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</si>
  <si>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</si>
  <si>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</si>
  <si>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</si>
  <si>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</si>
  <si>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</si>
  <si>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</si>
  <si>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</si>
  <si>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</si>
  <si>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</si>
  <si>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</si>
  <si>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</si>
  <si>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</si>
  <si>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</si>
  <si>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</si>
  <si>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</si>
  <si>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</si>
  <si>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</si>
  <si>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</si>
  <si>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</si>
  <si>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</si>
  <si>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</si>
  <si>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</si>
  <si>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</si>
  <si>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</si>
  <si>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</si>
  <si>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</si>
  <si>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</si>
  <si>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</si>
  <si>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</si>
  <si>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</si>
  <si>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</si>
  <si>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</si>
  <si>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</si>
  <si>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</si>
  <si>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</si>
  <si>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</si>
  <si>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</si>
  <si>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</si>
  <si>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</si>
  <si>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</si>
  <si>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</si>
  <si>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</si>
  <si>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</si>
  <si>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</si>
  <si>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</si>
  <si>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</si>
  <si>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</si>
  <si>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</si>
  <si>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</si>
  <si>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</si>
  <si>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</si>
  <si>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</si>
  <si>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</si>
  <si>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</si>
  <si>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</si>
  <si>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</si>
  <si>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</si>
  <si>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</si>
  <si>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</si>
  <si>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</si>
  <si>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</si>
  <si>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</si>
  <si>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</si>
  <si>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</si>
  <si>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</si>
  <si>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</si>
  <si>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</si>
  <si>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</si>
  <si>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</si>
  <si>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</si>
  <si>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</si>
  <si>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</si>
  <si>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</si>
  <si>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</si>
  <si>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</si>
  <si>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</si>
  <si>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</si>
  <si>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</si>
  <si>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</si>
  <si>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</si>
  <si>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</si>
  <si>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</si>
  <si>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</si>
  <si>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</si>
  <si>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</si>
  <si>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</si>
  <si>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</si>
  <si>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</si>
  <si>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</si>
  <si>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</si>
  <si>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</si>
  <si>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</si>
  <si>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</si>
  <si>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</si>
  <si>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</si>
  <si>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</si>
  <si>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</si>
  <si>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</si>
  <si>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</si>
  <si>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</si>
  <si>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</si>
  <si>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</si>
  <si>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</si>
  <si>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</si>
  <si>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</si>
  <si>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</si>
  <si>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</si>
  <si>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</si>
  <si>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</si>
  <si>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</si>
  <si>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</si>
  <si>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</si>
  <si>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</si>
  <si>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</si>
  <si>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</si>
  <si>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</si>
  <si>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</si>
  <si>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</si>
  <si>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</si>
  <si>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</si>
  <si>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</si>
  <si>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</si>
  <si>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</si>
  <si>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</si>
  <si>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</si>
  <si>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</si>
  <si>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</si>
  <si>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</si>
  <si>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</si>
  <si>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</si>
  <si>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</si>
  <si>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</si>
  <si>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</si>
  <si>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</si>
  <si>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</si>
  <si>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</si>
  <si>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</si>
  <si>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</si>
  <si>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</si>
  <si>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</si>
  <si>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</si>
  <si>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</si>
  <si>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</si>
  <si>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</si>
  <si>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</si>
  <si>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</si>
  <si>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</si>
  <si>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</si>
  <si>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</si>
  <si>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</si>
  <si>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</si>
  <si>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</si>
  <si>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</si>
  <si>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</si>
  <si>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</si>
  <si>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</si>
  <si>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</si>
  <si>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</si>
  <si>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</si>
  <si>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</si>
  <si>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</si>
  <si>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</si>
  <si>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</si>
  <si>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</si>
  <si>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</si>
  <si>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</si>
  <si>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</si>
  <si>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</si>
  <si>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</si>
  <si>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</si>
  <si>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</si>
  <si>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</si>
  <si>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</si>
  <si>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</si>
  <si>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</si>
  <si>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</si>
  <si>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</si>
  <si>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</si>
  <si>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</si>
  <si>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</si>
  <si>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</si>
  <si>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</si>
  <si>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</si>
  <si>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</si>
  <si>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</si>
  <si>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</si>
  <si>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</si>
  <si>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</si>
  <si>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</si>
  <si>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</si>
  <si>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</si>
  <si>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</si>
  <si>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</si>
  <si>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</si>
  <si>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</si>
  <si>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</si>
  <si>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</si>
  <si>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</si>
  <si>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</si>
  <si>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</si>
  <si>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</si>
  <si>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</si>
  <si>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</si>
  <si>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</si>
  <si>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</si>
  <si>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</si>
  <si>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</si>
  <si>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</si>
  <si>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</si>
  <si>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</si>
  <si>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</si>
  <si>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</si>
  <si>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</si>
  <si>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</si>
  <si>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</si>
  <si>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</si>
  <si>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</si>
  <si>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</si>
  <si>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</si>
  <si>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</si>
  <si>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</si>
  <si>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</si>
  <si>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</si>
  <si>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</si>
  <si>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</si>
  <si>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</si>
  <si>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</si>
  <si>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</si>
  <si>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</si>
  <si>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</si>
  <si>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</si>
  <si>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</si>
  <si>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</si>
  <si>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</si>
  <si>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</si>
  <si>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</si>
  <si>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</si>
  <si>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</si>
  <si>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</si>
  <si>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</si>
  <si>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</si>
  <si>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</si>
  <si>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</si>
  <si>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</si>
  <si>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</si>
  <si>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</si>
  <si>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</si>
  <si>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</si>
  <si>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</si>
  <si>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</si>
  <si>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</si>
  <si>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</si>
  <si>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</si>
  <si>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</si>
  <si>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</si>
  <si>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</si>
  <si>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</si>
  <si>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</si>
  <si>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</si>
  <si>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</si>
  <si>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</si>
  <si>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</si>
  <si>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</si>
  <si>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</si>
  <si>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</si>
  <si>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</si>
  <si>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</si>
  <si>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</si>
  <si>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</si>
  <si>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</si>
  <si>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</si>
  <si>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</si>
  <si>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</si>
  <si>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</si>
  <si>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</si>
  <si>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</si>
  <si>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</si>
  <si>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</si>
  <si>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</si>
  <si>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</si>
  <si>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</si>
  <si>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</si>
  <si>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</si>
  <si>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</si>
  <si>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</si>
  <si>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</si>
  <si>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</si>
  <si>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</si>
  <si>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</si>
  <si>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</si>
  <si>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</si>
  <si>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</si>
  <si>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</si>
  <si>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</si>
  <si>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</si>
  <si>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</si>
  <si>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</si>
  <si>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</si>
  <si>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</si>
  <si>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</si>
  <si>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</si>
  <si>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</si>
  <si>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</si>
  <si>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</si>
  <si>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</si>
  <si>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</si>
  <si>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</si>
  <si>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</si>
  <si>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</si>
  <si>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</si>
  <si>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</si>
  <si>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</si>
  <si>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</si>
  <si>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</si>
  <si>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</si>
  <si>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</si>
  <si>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</si>
  <si>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</si>
  <si>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</si>
  <si>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</si>
  <si>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</si>
  <si>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</si>
  <si>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</si>
  <si>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</si>
  <si>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</si>
  <si>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</si>
  <si>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</si>
  <si>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</si>
  <si>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</si>
  <si>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</si>
  <si>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</si>
  <si>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</si>
  <si>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</si>
  <si>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</si>
  <si>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</si>
  <si>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</si>
  <si>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</si>
  <si>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</si>
  <si>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</si>
  <si>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</si>
  <si>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</si>
  <si>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</si>
  <si>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</si>
  <si>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</si>
  <si>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</si>
  <si>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</si>
  <si>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</si>
  <si>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</si>
  <si>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</si>
  <si>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</si>
  <si>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</si>
  <si>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</si>
  <si>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</si>
  <si>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</si>
  <si>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</si>
  <si>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</si>
  <si>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</si>
  <si>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</si>
  <si>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</si>
  <si>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</si>
  <si>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</si>
  <si>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</si>
  <si>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</si>
  <si>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</si>
  <si>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</si>
  <si>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</si>
  <si>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</si>
  <si>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</si>
  <si>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</si>
  <si>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</si>
  <si>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</si>
  <si>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</si>
  <si>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</si>
  <si>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</si>
  <si>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</si>
  <si>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</si>
  <si>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</si>
  <si>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</si>
  <si>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</si>
  <si>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</si>
  <si>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</si>
  <si>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</si>
  <si>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</si>
  <si>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</si>
  <si>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</si>
  <si>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</si>
  <si>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</si>
  <si>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</si>
  <si>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</si>
  <si>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</si>
  <si>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</si>
  <si>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</si>
  <si>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</si>
  <si>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</si>
  <si>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</si>
  <si>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</si>
  <si>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</si>
  <si>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</si>
  <si>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</si>
  <si>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</si>
  <si>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</si>
  <si>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</si>
  <si>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</si>
  <si>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</si>
  <si>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</si>
  <si>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</si>
  <si>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</si>
  <si>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</si>
  <si>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</si>
  <si>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</si>
  <si>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</si>
  <si>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</si>
  <si>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</si>
  <si>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</si>
  <si>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</si>
  <si>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</si>
  <si>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</si>
  <si>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</si>
  <si>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</si>
  <si>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</si>
  <si>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</si>
  <si>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</si>
  <si>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</si>
  <si>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</si>
  <si>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</si>
  <si>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</si>
  <si>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</si>
  <si>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</si>
  <si>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</si>
  <si>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</si>
  <si>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</si>
  <si>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</si>
  <si>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</si>
  <si>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</si>
  <si>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</si>
  <si>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</si>
  <si>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</si>
  <si>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</si>
  <si>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</si>
  <si>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</si>
  <si>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</si>
  <si>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</si>
  <si>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</si>
  <si>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</si>
  <si>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</si>
  <si>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</si>
  <si>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</si>
  <si>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</si>
  <si>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</si>
  <si>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</si>
  <si>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</si>
  <si>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</si>
  <si>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</si>
  <si>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</si>
  <si>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</si>
  <si>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</si>
  <si>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</si>
  <si>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</si>
  <si>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</si>
  <si>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</si>
  <si>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</si>
  <si>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</si>
  <si>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</si>
  <si>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</si>
  <si>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</si>
  <si>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</si>
  <si>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</si>
  <si>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</si>
  <si>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</si>
  <si>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</si>
  <si>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</si>
  <si>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</si>
  <si>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</si>
  <si>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</si>
  <si>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</si>
  <si>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</si>
  <si>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</si>
  <si>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</si>
  <si>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</si>
  <si>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</si>
  <si>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</si>
  <si>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</si>
  <si>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</si>
  <si>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</si>
  <si>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</si>
  <si>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</si>
  <si>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</si>
  <si>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</si>
  <si>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</si>
  <si>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</si>
  <si>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</si>
  <si>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</si>
  <si>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</si>
  <si>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</si>
  <si>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</si>
  <si>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</si>
  <si>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</si>
  <si>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</si>
  <si>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</si>
  <si>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</si>
  <si>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</si>
  <si>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</si>
  <si>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</si>
  <si>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</si>
  <si>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</si>
  <si>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</si>
  <si>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</si>
  <si>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</si>
  <si>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</si>
  <si>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</si>
  <si>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</si>
  <si>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</si>
  <si>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</si>
  <si>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</si>
  <si>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</si>
  <si>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</si>
  <si>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</si>
  <si>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</si>
  <si>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</si>
  <si>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</si>
  <si>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</si>
  <si>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</si>
  <si>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</si>
  <si>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</si>
  <si>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</si>
  <si>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</si>
  <si>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</si>
  <si>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</si>
  <si>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</si>
  <si>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</si>
  <si>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</si>
  <si>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</si>
  <si>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</si>
  <si>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</si>
  <si>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</si>
  <si>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</si>
  <si>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</si>
  <si>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</si>
  <si>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</si>
  <si>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</si>
  <si>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</si>
  <si>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</si>
  <si>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</si>
  <si>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</si>
  <si>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</si>
  <si>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</si>
  <si>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</si>
  <si>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</si>
  <si>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</si>
  <si>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</si>
  <si>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</si>
  <si>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</si>
  <si>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</si>
  <si>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</si>
  <si>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</si>
  <si>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</si>
  <si>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</si>
  <si>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</si>
  <si>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</si>
  <si>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</si>
  <si>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</si>
  <si>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</si>
  <si>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</si>
  <si>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</si>
  <si>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</si>
  <si>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</si>
  <si>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</si>
  <si>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</si>
  <si>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</si>
  <si>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</si>
  <si>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</si>
  <si>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</si>
  <si>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</si>
  <si>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</si>
  <si>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</si>
  <si>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</si>
  <si>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</si>
  <si>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</si>
  <si>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</si>
  <si>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</si>
  <si>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</si>
  <si>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</si>
  <si>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</si>
  <si>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</si>
  <si>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</si>
  <si>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</si>
  <si>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</si>
  <si>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</si>
  <si>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</si>
  <si>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</si>
  <si>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</si>
  <si>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</si>
  <si>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</si>
  <si>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</si>
  <si>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</si>
  <si>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</si>
  <si>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</si>
  <si>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</si>
  <si>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</si>
  <si>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</si>
  <si>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</si>
  <si>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</si>
  <si>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</si>
  <si>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</si>
  <si>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</si>
  <si>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</si>
  <si>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</si>
  <si>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</si>
  <si>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</si>
  <si>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</si>
  <si>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</si>
  <si>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</si>
  <si>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</si>
  <si>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</si>
  <si>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</si>
  <si>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</si>
  <si>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</si>
  <si>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</si>
  <si>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</si>
  <si>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</si>
  <si>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</si>
  <si>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</si>
  <si>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</si>
  <si>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</si>
  <si>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</si>
  <si>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</si>
  <si>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</si>
  <si>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</si>
  <si>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</si>
  <si>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</si>
  <si>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</si>
  <si>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</si>
  <si>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</si>
  <si>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</si>
  <si>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</si>
  <si>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</si>
  <si>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</si>
  <si>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</si>
  <si>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</si>
  <si>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</si>
  <si>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</si>
  <si>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</si>
  <si>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</si>
  <si>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</si>
  <si>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</si>
  <si>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</si>
  <si>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</si>
  <si>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</si>
  <si>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</si>
  <si>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</si>
  <si>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</si>
  <si>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</si>
  <si>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</si>
  <si>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</si>
  <si>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</si>
  <si>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</si>
  <si>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</si>
  <si>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</si>
  <si>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</si>
  <si>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</si>
  <si>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</si>
  <si>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</si>
  <si>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</si>
  <si>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</si>
  <si>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</si>
  <si>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</si>
  <si>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</si>
  <si>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</si>
  <si>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</si>
  <si>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</si>
  <si>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</si>
  <si>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</si>
  <si>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</si>
  <si>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</si>
  <si>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</si>
  <si>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</si>
  <si>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</si>
  <si>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</si>
  <si>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</si>
  <si>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</si>
  <si>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</si>
  <si>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</si>
  <si>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</si>
  <si>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</si>
  <si>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</si>
  <si>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</si>
  <si>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</si>
  <si>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</si>
  <si>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</si>
  <si>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</si>
  <si>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</si>
  <si>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</si>
  <si>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</si>
  <si>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</si>
  <si>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</si>
  <si>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</si>
  <si>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</si>
  <si>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</si>
  <si>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</si>
  <si>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</si>
  <si>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</si>
  <si>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</si>
  <si>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</si>
  <si>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</si>
  <si>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</si>
  <si>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</si>
  <si>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</si>
  <si>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</si>
  <si>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</si>
  <si>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</si>
  <si>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</si>
  <si>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</si>
  <si>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</si>
  <si>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</si>
  <si>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</si>
  <si>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</si>
  <si>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</si>
  <si>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</si>
  <si>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</si>
  <si>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</si>
  <si>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</si>
  <si>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</si>
  <si>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</si>
  <si>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</si>
  <si>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</si>
  <si>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</si>
  <si>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</si>
  <si>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</si>
  <si>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</si>
  <si>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</si>
  <si>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</si>
  <si>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</si>
  <si>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</si>
  <si>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</si>
  <si>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</si>
  <si>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</si>
  <si>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</si>
  <si>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</si>
  <si>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</si>
  <si>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</si>
  <si>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</si>
  <si>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</si>
  <si>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</si>
  <si>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</si>
  <si>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</si>
  <si>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</si>
  <si>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</si>
  <si>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</si>
  <si>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</si>
  <si>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</si>
  <si>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</si>
  <si>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</si>
  <si>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</si>
  <si>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</si>
  <si>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</si>
  <si>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</si>
  <si>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</si>
  <si>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</si>
  <si>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</si>
  <si>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</si>
  <si>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</si>
  <si>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</si>
  <si>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</si>
  <si>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</si>
  <si>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</si>
  <si>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</si>
  <si>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</si>
  <si>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</si>
  <si>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</si>
  <si>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</si>
  <si>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</si>
  <si>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</si>
  <si>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</si>
  <si>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</si>
  <si>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</si>
  <si>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</si>
  <si>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</si>
  <si>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</si>
  <si>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</si>
  <si>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</si>
  <si>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</si>
  <si>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</si>
  <si>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</si>
  <si>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</si>
  <si>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</si>
  <si>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</si>
  <si>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</si>
  <si>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</si>
  <si>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</si>
  <si>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</si>
  <si>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</si>
  <si>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</si>
  <si>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</si>
  <si>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</si>
  <si>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</si>
  <si>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</si>
  <si>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</si>
  <si>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</si>
  <si>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</si>
  <si>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</si>
  <si>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</si>
  <si>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</si>
  <si>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</si>
  <si>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</si>
  <si>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</si>
  <si>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</si>
  <si>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</si>
  <si>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</si>
  <si>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</si>
  <si>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</si>
  <si>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</si>
  <si>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</si>
  <si>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</si>
  <si>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</si>
  <si>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</si>
  <si>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</si>
  <si>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</si>
  <si>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</si>
  <si>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</si>
  <si>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</si>
  <si>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</si>
  <si>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</si>
  <si>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</si>
  <si>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</si>
  <si>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</si>
  <si>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</si>
  <si>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</si>
  <si>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</si>
  <si>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</si>
  <si>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</si>
  <si>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</si>
  <si>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</si>
  <si>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</si>
  <si>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</si>
  <si>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</si>
  <si>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</si>
  <si>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</si>
  <si>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</si>
  <si>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</si>
  <si>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</si>
  <si>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</si>
  <si>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</si>
  <si>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</si>
  <si>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</si>
  <si>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</si>
  <si>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</si>
  <si>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</si>
  <si>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</si>
  <si>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</si>
  <si>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</si>
  <si>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</si>
  <si>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</si>
  <si>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</si>
  <si>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</si>
  <si>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</si>
  <si>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</si>
  <si>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</si>
  <si>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</si>
  <si>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</si>
  <si>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</si>
  <si>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</si>
  <si>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</si>
  <si>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</si>
  <si>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</si>
  <si>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</si>
  <si>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</si>
  <si>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</si>
  <si>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</si>
  <si>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</si>
  <si>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</si>
  <si>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</si>
  <si>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</si>
  <si>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</si>
  <si>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</si>
  <si>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</si>
  <si>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</si>
  <si>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</si>
  <si>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</si>
  <si>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</si>
  <si>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</si>
  <si>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</si>
  <si>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</si>
  <si>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</si>
  <si>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</si>
  <si>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</si>
  <si>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</si>
  <si>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</si>
  <si>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</si>
  <si>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</si>
  <si>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</si>
  <si>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</si>
  <si>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</si>
  <si>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</si>
  <si>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</si>
  <si>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</si>
  <si>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</si>
  <si>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</si>
  <si>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</si>
  <si>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</si>
  <si>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</si>
  <si>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</si>
  <si>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</si>
  <si>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</si>
  <si>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</si>
  <si>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</si>
  <si>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</si>
  <si>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</si>
  <si>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</si>
  <si>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</si>
  <si>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</si>
  <si>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</si>
  <si>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</si>
  <si>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</si>
  <si>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</si>
  <si>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</si>
  <si>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</si>
  <si>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</si>
  <si>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</si>
  <si>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</si>
  <si>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</si>
  <si>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</si>
  <si>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</si>
  <si>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</si>
  <si>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</si>
  <si>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</si>
  <si>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</si>
  <si>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</si>
  <si>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</si>
  <si>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</si>
  <si>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</si>
  <si>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</si>
  <si>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</si>
  <si>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</si>
  <si>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</si>
  <si>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</si>
  <si>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</si>
  <si>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</si>
  <si>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</si>
  <si>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</si>
  <si>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</si>
  <si>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</si>
  <si>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</si>
  <si>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</si>
  <si>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</si>
  <si>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</si>
  <si>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</si>
  <si>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</si>
  <si>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</si>
  <si>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</si>
  <si>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</si>
  <si>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</si>
  <si>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</si>
  <si>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</si>
  <si>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</si>
  <si>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</si>
  <si>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</si>
  <si>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</si>
  <si>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</si>
  <si>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</si>
  <si>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</si>
  <si>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</si>
  <si>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</si>
  <si>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</si>
  <si>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</si>
  <si>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</si>
  <si>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</si>
  <si>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</si>
  <si>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</si>
  <si>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</si>
  <si>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</si>
  <si>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</si>
  <si>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</si>
  <si>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</si>
  <si>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</si>
  <si>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</si>
  <si>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</si>
  <si>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</si>
  <si>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</si>
  <si>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</si>
  <si>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</si>
  <si>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</si>
  <si>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</si>
  <si>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</si>
  <si>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</si>
  <si>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</si>
  <si>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</si>
  <si>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</si>
  <si>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</si>
  <si>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</si>
  <si>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</si>
  <si>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</si>
  <si>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</si>
  <si>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</si>
  <si>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</si>
  <si>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</si>
  <si>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</si>
  <si>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</si>
  <si>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</si>
  <si>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</si>
  <si>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</si>
  <si>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</si>
  <si>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</si>
  <si>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</si>
  <si>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</si>
  <si>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</si>
  <si>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</si>
  <si>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</si>
  <si>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</si>
  <si>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</si>
  <si>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</si>
  <si>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</si>
  <si>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</si>
  <si>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</si>
  <si>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</si>
  <si>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</si>
  <si>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</si>
  <si>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</si>
  <si>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</si>
  <si>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</si>
  <si>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</si>
  <si>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</si>
  <si>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</si>
  <si>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</si>
  <si>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</si>
  <si>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</si>
  <si>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</si>
  <si>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</si>
  <si>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</si>
  <si>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</si>
  <si>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</si>
  <si>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</si>
  <si>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</si>
  <si>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</si>
  <si>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</si>
  <si>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</si>
  <si>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</si>
  <si>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</si>
  <si>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</si>
  <si>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</si>
  <si>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</si>
  <si>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</si>
  <si>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</si>
  <si>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</si>
  <si>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</si>
  <si>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</si>
  <si>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</si>
  <si>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</si>
  <si>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</si>
  <si>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</si>
  <si>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</si>
  <si>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</si>
  <si>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</si>
  <si>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</si>
  <si>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</si>
  <si>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</si>
  <si>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</si>
  <si>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</si>
  <si>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</si>
  <si>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</si>
  <si>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</si>
  <si>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</si>
  <si>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</si>
  <si>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</si>
  <si>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</si>
  <si>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</si>
  <si>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</si>
  <si>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</si>
  <si>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</si>
  <si>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</si>
  <si>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</si>
  <si>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</si>
  <si>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</si>
  <si>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</si>
  <si>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</si>
  <si>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</si>
  <si>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</si>
  <si>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</si>
  <si>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</si>
  <si>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</si>
  <si>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</si>
  <si>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</si>
  <si>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</si>
  <si>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</si>
  <si>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</si>
  <si>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</si>
  <si>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</si>
  <si>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</si>
  <si>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</si>
  <si>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</si>
  <si>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</si>
  <si>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</si>
  <si>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</si>
  <si>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</si>
  <si>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</si>
  <si>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</si>
  <si>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</si>
  <si>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</si>
  <si>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</si>
  <si>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</si>
  <si>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</si>
  <si>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</si>
  <si>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</si>
  <si>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</si>
  <si>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</si>
  <si>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</si>
  <si>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</si>
  <si>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</si>
  <si>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</si>
  <si>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</si>
  <si>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</si>
  <si>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</si>
  <si>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</si>
  <si>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</si>
  <si>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</si>
  <si>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</si>
  <si>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</si>
  <si>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</si>
  <si>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</si>
  <si>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</si>
  <si>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</si>
  <si>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</si>
  <si>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</si>
  <si>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</si>
  <si>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</si>
  <si>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</si>
  <si>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</si>
  <si>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</si>
  <si>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</si>
  <si>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</si>
  <si>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</si>
  <si>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</si>
  <si>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</si>
  <si>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</si>
  <si>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</si>
  <si>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</si>
  <si>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</si>
  <si>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</si>
  <si>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</si>
  <si>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</si>
  <si>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</si>
  <si>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</si>
  <si>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</si>
  <si>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</si>
  <si>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</si>
  <si>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</si>
  <si>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</si>
  <si>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</si>
  <si>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</si>
  <si>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</si>
  <si>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</si>
  <si>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</si>
  <si>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</si>
  <si>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</si>
  <si>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</si>
  <si>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</si>
  <si>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</si>
  <si>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</si>
  <si>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</si>
  <si>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</si>
  <si>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</si>
  <si>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</si>
  <si>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</si>
  <si>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</si>
  <si>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</si>
  <si>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</si>
  <si>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</si>
  <si>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</si>
  <si>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</si>
  <si>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</si>
  <si>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</si>
  <si>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</si>
  <si>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</si>
  <si>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</si>
  <si>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</si>
  <si>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</si>
  <si>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</si>
  <si>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</si>
  <si>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</si>
  <si>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</si>
  <si>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</si>
  <si>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</si>
  <si>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</si>
  <si>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</si>
  <si>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</si>
  <si>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</si>
  <si>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</si>
  <si>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</si>
  <si>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</si>
  <si>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</si>
  <si>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</si>
  <si>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</si>
  <si>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</si>
  <si>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</si>
  <si>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</si>
  <si>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</si>
  <si>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</si>
  <si>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</si>
  <si>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</si>
  <si>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</si>
  <si>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</si>
  <si>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</si>
  <si>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</si>
  <si>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</si>
  <si>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</si>
  <si>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</si>
  <si>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</si>
  <si>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</si>
  <si>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</si>
  <si>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</si>
  <si>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</si>
  <si>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</si>
  <si>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</si>
  <si>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</si>
  <si>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</si>
  <si>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</si>
  <si>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</si>
  <si>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</si>
  <si>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</si>
  <si>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</si>
  <si>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</si>
  <si>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</si>
  <si>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</si>
  <si>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</si>
  <si>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</si>
  <si>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</si>
  <si>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</si>
  <si>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</si>
  <si>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</si>
  <si>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</si>
  <si>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</si>
  <si>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</si>
  <si>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</si>
  <si>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</si>
  <si>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</si>
  <si>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</si>
  <si>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</si>
  <si>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</si>
  <si>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</si>
  <si>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</si>
  <si>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</si>
  <si>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</si>
  <si>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</si>
  <si>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</si>
  <si>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</si>
  <si>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</si>
  <si>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</si>
  <si>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</si>
  <si>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</si>
  <si>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</si>
  <si>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</si>
  <si>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</si>
  <si>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</si>
  <si>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</si>
  <si>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</si>
  <si>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</si>
  <si>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</si>
  <si>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</si>
  <si>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</si>
  <si>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</si>
  <si>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</si>
  <si>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</si>
  <si>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</si>
  <si>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</si>
  <si>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</si>
  <si>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</si>
  <si>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</si>
  <si>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</si>
  <si>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</si>
  <si>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</si>
  <si>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</si>
  <si>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</si>
  <si>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</si>
  <si>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</si>
  <si>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</si>
  <si>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</si>
  <si>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</si>
  <si>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</si>
  <si>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</si>
  <si>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</si>
  <si>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</si>
  <si>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</si>
  <si>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</si>
  <si>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</si>
  <si>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</si>
  <si>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</si>
  <si>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</si>
  <si>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</si>
  <si>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</si>
  <si>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</si>
  <si>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</si>
  <si>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</si>
  <si>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</si>
  <si>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</si>
  <si>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</si>
  <si>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</si>
  <si>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</si>
  <si>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</si>
  <si>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</si>
  <si>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</si>
  <si>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</si>
  <si>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</si>
  <si>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</si>
  <si>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</si>
  <si>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</si>
  <si>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</si>
  <si>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</si>
  <si>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</si>
  <si>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</si>
  <si>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</si>
  <si>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</si>
  <si>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</si>
  <si>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</si>
  <si>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</si>
  <si>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</si>
  <si>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</si>
  <si>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</si>
  <si>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</si>
  <si>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</si>
  <si>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</si>
  <si>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</si>
  <si>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</si>
  <si>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</si>
  <si>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</si>
  <si>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</si>
  <si>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</si>
  <si>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</si>
  <si>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</si>
  <si>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</si>
  <si>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</si>
  <si>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</si>
  <si>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</si>
  <si>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</si>
  <si>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</si>
  <si>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</si>
  <si>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</si>
  <si>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</si>
  <si>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</si>
  <si>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</si>
  <si>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</si>
  <si>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</si>
  <si>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</si>
  <si>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</si>
  <si>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</si>
  <si>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</si>
  <si>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</si>
  <si>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</si>
  <si>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</si>
  <si>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</si>
  <si>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</si>
  <si>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</si>
  <si>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</si>
  <si>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</si>
  <si>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</si>
  <si>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</si>
  <si>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</si>
  <si>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</si>
  <si>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</si>
  <si>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</si>
  <si>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</si>
  <si>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</si>
  <si>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</si>
  <si>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</si>
  <si>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</si>
  <si>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</si>
  <si>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</si>
  <si>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</si>
  <si>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</si>
  <si>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</si>
  <si>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</si>
  <si>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</si>
  <si>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</si>
  <si>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</si>
  <si>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</si>
  <si>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</si>
  <si>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</si>
  <si>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</si>
  <si>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</si>
  <si>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</si>
  <si>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</si>
  <si>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</si>
  <si>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</si>
  <si>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</si>
  <si>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</si>
  <si>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</si>
  <si>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</si>
  <si>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</si>
  <si>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</si>
  <si>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</si>
  <si>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</si>
  <si>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</si>
  <si>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</si>
  <si>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</si>
  <si>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</si>
  <si>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</si>
  <si>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</si>
  <si>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</si>
  <si>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</si>
  <si>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</si>
  <si>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</si>
  <si>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</si>
  <si>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</si>
  <si>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</si>
  <si>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</si>
  <si>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</si>
  <si>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</si>
  <si>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</si>
  <si>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</si>
  <si>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</si>
  <si>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</si>
  <si>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</si>
  <si>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</si>
  <si>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</si>
  <si>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</si>
  <si>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</si>
  <si>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</si>
  <si>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</si>
  <si>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</si>
  <si>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</si>
  <si>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</si>
  <si>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</si>
  <si>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</si>
  <si>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</si>
  <si>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</si>
  <si>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</si>
  <si>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</si>
  <si>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</si>
  <si>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</si>
  <si>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</si>
  <si>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</si>
  <si>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</si>
  <si>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</si>
  <si>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</si>
  <si>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</si>
  <si>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</si>
  <si>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</si>
  <si>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</si>
  <si>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</si>
  <si>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</si>
  <si>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</si>
  <si>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</si>
  <si>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</si>
  <si>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</si>
  <si>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</si>
  <si>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</si>
  <si>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</si>
  <si>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</si>
  <si>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</si>
  <si>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</si>
  <si>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</si>
  <si>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</si>
  <si>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</si>
  <si>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</si>
  <si>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</si>
  <si>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</si>
  <si>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</si>
  <si>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</si>
  <si>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</si>
  <si>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</si>
  <si>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</si>
  <si>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</si>
  <si>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</si>
  <si>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</si>
  <si>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</si>
  <si>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</si>
  <si>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</si>
  <si>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</si>
  <si>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</si>
  <si>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</si>
  <si>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</si>
  <si>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</si>
  <si>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</si>
  <si>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</si>
  <si>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</si>
  <si>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</si>
  <si>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</si>
  <si>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</si>
  <si>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</si>
  <si>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</si>
  <si>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</si>
  <si>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</si>
  <si>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</si>
  <si>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</si>
  <si>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</si>
  <si>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</si>
  <si>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</si>
  <si>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</si>
  <si>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</si>
  <si>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</si>
  <si>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</si>
  <si>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</si>
  <si>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</si>
  <si>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</si>
  <si>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</si>
  <si>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</si>
  <si>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</si>
  <si>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</si>
  <si>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</si>
  <si>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</si>
  <si>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</si>
  <si>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</si>
  <si>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</si>
  <si>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</si>
  <si>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</si>
  <si>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</si>
  <si>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</si>
  <si>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</si>
  <si>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</si>
  <si>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</si>
  <si>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</si>
  <si>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</si>
  <si>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</si>
  <si>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</si>
  <si>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</si>
  <si>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</si>
  <si>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</si>
  <si>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</si>
  <si>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</si>
  <si>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</si>
  <si>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</si>
  <si>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</si>
  <si>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</si>
  <si>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</si>
  <si>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</si>
  <si>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</si>
  <si>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</si>
  <si>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</si>
  <si>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</si>
  <si>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</si>
  <si>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</si>
  <si>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</si>
  <si>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</si>
  <si>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</si>
  <si>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</si>
  <si>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</si>
  <si>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</si>
  <si>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</si>
  <si>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</si>
  <si>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</si>
  <si>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</si>
  <si>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</si>
  <si>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</si>
  <si>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</si>
  <si>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</si>
  <si>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</si>
  <si>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</si>
  <si>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</si>
  <si>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</si>
  <si>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</si>
  <si>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</si>
  <si>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</si>
  <si>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</si>
  <si>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</si>
  <si>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</si>
  <si>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</si>
  <si>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</si>
  <si>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</si>
  <si>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</si>
  <si>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</si>
  <si>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</si>
  <si>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</si>
  <si>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</si>
  <si>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</si>
  <si>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</si>
  <si>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</si>
  <si>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</si>
  <si>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</si>
  <si>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</si>
  <si>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</si>
  <si>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</si>
  <si>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</si>
  <si>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</si>
  <si>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</si>
  <si>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</si>
  <si>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</si>
  <si>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</si>
  <si>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</si>
  <si>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</si>
  <si>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</si>
  <si>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</si>
  <si>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</si>
  <si>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</si>
  <si>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</si>
  <si>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</si>
  <si>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</si>
  <si>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</si>
  <si>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</si>
  <si>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</si>
  <si>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</si>
  <si>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</si>
  <si>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</si>
  <si>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</si>
  <si>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</si>
  <si>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</si>
  <si>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</si>
  <si>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</si>
  <si>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</si>
  <si>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</si>
  <si>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</si>
  <si>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</si>
  <si>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</si>
  <si>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</si>
  <si>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</si>
  <si>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</si>
  <si>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</si>
  <si>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</si>
  <si>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</si>
  <si>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</si>
  <si>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</si>
  <si>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</si>
  <si>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</si>
  <si>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</si>
  <si>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</si>
  <si>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</si>
  <si>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</si>
  <si>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</si>
  <si>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</si>
  <si>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</si>
  <si>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</si>
  <si>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</si>
  <si>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</si>
  <si>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</si>
  <si>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</si>
  <si>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</si>
  <si>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</si>
  <si>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</si>
  <si>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</si>
  <si>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</si>
  <si>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</si>
  <si>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</si>
  <si>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</si>
  <si>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</si>
  <si>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</si>
  <si>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</si>
  <si>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</si>
  <si>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</si>
  <si>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</si>
  <si>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</si>
  <si>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</si>
  <si>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</si>
  <si>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</si>
  <si>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</si>
  <si>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</si>
  <si>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</si>
  <si>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</si>
  <si>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</si>
  <si>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</si>
  <si>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</si>
  <si>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</si>
  <si>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</si>
  <si>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</si>
  <si>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</si>
  <si>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</si>
  <si>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</si>
  <si>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</si>
  <si>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</si>
  <si>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</si>
  <si>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</si>
  <si>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</si>
  <si>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</si>
  <si>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</si>
  <si>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</si>
  <si>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</si>
  <si>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</si>
  <si>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</si>
  <si>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</si>
  <si>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</si>
  <si>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</si>
  <si>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</si>
  <si>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</si>
  <si>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</si>
  <si>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</si>
  <si>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</si>
  <si>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</si>
  <si>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</si>
  <si>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</si>
  <si>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</si>
  <si>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</si>
  <si>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</si>
  <si>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</si>
  <si>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</si>
  <si>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</si>
  <si>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</si>
  <si>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</si>
  <si>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</si>
  <si>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</si>
  <si>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</si>
  <si>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</si>
  <si>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</si>
  <si>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</si>
  <si>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</si>
  <si>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</si>
  <si>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</si>
  <si>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</si>
  <si>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</si>
  <si>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</si>
  <si>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</si>
  <si>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</si>
  <si>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</si>
  <si>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</si>
  <si>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</si>
  <si>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</si>
  <si>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</si>
  <si>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</si>
  <si>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</si>
  <si>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</si>
  <si>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</si>
  <si>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</si>
  <si>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</si>
  <si>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</si>
  <si>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</si>
  <si>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</si>
  <si>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</si>
  <si>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</si>
  <si>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</si>
  <si>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</si>
  <si>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</si>
  <si>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</si>
  <si>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</si>
  <si>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</si>
  <si>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</si>
  <si>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</si>
  <si>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</si>
  <si>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</si>
  <si>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</si>
  <si>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</si>
  <si>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</si>
  <si>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</si>
  <si>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</si>
  <si>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</si>
  <si>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</si>
  <si>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</si>
  <si>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</si>
  <si>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</si>
  <si>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</si>
  <si>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</si>
  <si>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</si>
  <si>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</si>
  <si>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</si>
  <si>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</si>
  <si>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</si>
  <si>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</si>
  <si>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</si>
  <si>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</si>
  <si>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</si>
  <si>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</si>
  <si>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</si>
  <si>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</si>
  <si>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</si>
  <si>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</si>
  <si>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</si>
  <si>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</si>
  <si>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</si>
  <si>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</si>
  <si>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</si>
  <si>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</si>
  <si>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</si>
  <si>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</si>
  <si>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</si>
  <si>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</si>
  <si>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</si>
  <si>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</si>
  <si>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</si>
  <si>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</si>
  <si>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</si>
  <si>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</si>
  <si>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</si>
  <si>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</si>
  <si>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</si>
  <si>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</si>
  <si>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</si>
  <si>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</si>
  <si>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</si>
  <si>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</si>
  <si>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</si>
  <si>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</si>
  <si>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</si>
  <si>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</si>
  <si>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</si>
  <si>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</si>
  <si>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</si>
  <si>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</si>
  <si>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</si>
  <si>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</si>
  <si>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</si>
  <si>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</si>
  <si>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</si>
  <si>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</si>
  <si>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</si>
  <si>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</si>
  <si>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</si>
  <si>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</si>
  <si>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</si>
  <si>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</si>
  <si>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</si>
  <si>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</si>
  <si>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</si>
  <si>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</si>
  <si>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</si>
  <si>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</si>
  <si>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</si>
  <si>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</si>
  <si>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</si>
  <si>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</si>
  <si>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</si>
  <si>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</si>
  <si>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</si>
  <si>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</si>
  <si>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</si>
  <si>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</si>
  <si>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</si>
  <si>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</si>
  <si>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</si>
  <si>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</si>
  <si>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</si>
  <si>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</si>
  <si>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</si>
  <si>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</si>
  <si>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</si>
  <si>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</si>
  <si>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</si>
  <si>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</si>
  <si>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</si>
  <si>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</si>
  <si>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</si>
  <si>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</si>
  <si>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</si>
  <si>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</si>
  <si>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</si>
  <si>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</si>
  <si>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</si>
  <si>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</si>
  <si>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</si>
  <si>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</si>
  <si>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</si>
  <si>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</si>
  <si>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</si>
  <si>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</si>
  <si>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</si>
  <si>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</si>
  <si>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</si>
  <si>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</si>
  <si>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</si>
  <si>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</si>
  <si>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</si>
  <si>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</si>
  <si>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</si>
  <si>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</si>
  <si>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</si>
  <si>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</si>
  <si>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</si>
  <si>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</si>
  <si>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</si>
  <si>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</si>
  <si>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</si>
  <si>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</si>
  <si>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</si>
  <si>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</si>
  <si>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</si>
  <si>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</si>
  <si>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</si>
  <si>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</si>
  <si>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</si>
  <si>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</si>
  <si>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</si>
  <si>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</si>
  <si>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</si>
  <si>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</si>
  <si>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</si>
  <si>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</si>
  <si>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</si>
  <si>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</si>
  <si>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</si>
  <si>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</si>
  <si>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</si>
  <si>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</si>
  <si>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</si>
  <si>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</si>
  <si>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</si>
  <si>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</si>
  <si>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</si>
  <si>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</si>
  <si>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</si>
  <si>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</si>
  <si>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</si>
  <si>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</si>
  <si>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</si>
  <si>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</si>
  <si>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</si>
  <si>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</si>
  <si>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</si>
  <si>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</si>
  <si>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</si>
  <si>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</si>
  <si>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</si>
  <si>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</si>
  <si>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</si>
  <si>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</si>
  <si>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</si>
  <si>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</si>
  <si>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</si>
  <si>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</si>
  <si>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</si>
  <si>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</si>
  <si>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</si>
  <si>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</si>
  <si>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</si>
  <si>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</si>
  <si>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</si>
  <si>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</si>
  <si>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</si>
  <si>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</si>
  <si>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</si>
  <si>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</si>
  <si>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</si>
  <si>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</si>
  <si>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</si>
  <si>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</si>
  <si>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</si>
  <si>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</si>
  <si>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</si>
  <si>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</si>
  <si>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</si>
  <si>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</si>
  <si>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</si>
  <si>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</si>
  <si>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</si>
  <si>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</si>
  <si>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</si>
  <si>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</si>
  <si>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</si>
  <si>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</si>
  <si>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</si>
  <si>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</si>
  <si>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</si>
  <si>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</si>
  <si>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</si>
  <si>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</si>
  <si>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</si>
  <si>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</si>
  <si>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</si>
  <si>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</si>
  <si>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</si>
  <si>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</si>
  <si>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</si>
  <si>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</si>
  <si>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</si>
  <si>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</si>
  <si>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</si>
  <si>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</si>
  <si>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</si>
  <si>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</si>
  <si>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</si>
  <si>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</si>
  <si>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</si>
  <si>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</si>
  <si>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</si>
  <si>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</si>
  <si>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</si>
  <si>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</si>
  <si>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</si>
  <si>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</si>
  <si>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</si>
  <si>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</si>
  <si>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</si>
  <si>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</si>
  <si>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</si>
  <si>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</si>
  <si>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</si>
  <si>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</si>
  <si>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</si>
  <si>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</si>
  <si>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</si>
  <si>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</si>
  <si>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</si>
  <si>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</si>
  <si>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</si>
  <si>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</si>
  <si>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</si>
  <si>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</si>
  <si>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</si>
  <si>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</si>
  <si>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</si>
  <si>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</si>
  <si>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</si>
  <si>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</si>
  <si>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</si>
  <si>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</si>
  <si>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</si>
  <si>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</si>
  <si>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</si>
  <si>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</si>
  <si>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</si>
  <si>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</si>
  <si>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</si>
  <si>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</si>
  <si>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</si>
  <si>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</si>
  <si>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</si>
  <si>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</si>
  <si>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</si>
  <si>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</si>
  <si>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</si>
  <si>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</si>
  <si>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</si>
  <si>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</si>
  <si>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</si>
  <si>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</si>
  <si>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</si>
  <si>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</si>
  <si>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</si>
  <si>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</si>
  <si>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</si>
  <si>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</si>
  <si>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</si>
  <si>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</si>
  <si>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</si>
  <si>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</si>
  <si>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</si>
  <si>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</si>
  <si>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</si>
  <si>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</si>
  <si>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</si>
  <si>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</si>
  <si>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</si>
  <si>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</si>
  <si>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</si>
  <si>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</si>
  <si>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</si>
  <si>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</si>
  <si>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</si>
  <si>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</si>
  <si>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</si>
  <si>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</si>
  <si>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</si>
  <si>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</si>
  <si>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</si>
  <si>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</si>
  <si>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</si>
  <si>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</si>
  <si>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</si>
  <si>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</si>
  <si>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</si>
  <si>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</si>
  <si>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</si>
  <si>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</si>
  <si>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</si>
  <si>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</si>
  <si>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</si>
  <si>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</si>
  <si>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</si>
  <si>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</si>
  <si>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</si>
  <si>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</si>
  <si>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</si>
  <si>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</si>
  <si>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</si>
  <si>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</si>
  <si>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</si>
  <si>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</si>
  <si>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</si>
  <si>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</si>
  <si>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</si>
  <si>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</si>
  <si>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</si>
  <si>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</si>
  <si>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</si>
  <si>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</si>
  <si>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</si>
  <si>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</si>
  <si>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</si>
  <si>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</si>
  <si>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</si>
  <si>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</si>
  <si>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</si>
  <si>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</si>
  <si>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</si>
  <si>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</si>
  <si>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</si>
  <si>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</si>
  <si>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</si>
  <si>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</si>
  <si>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</si>
  <si>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</si>
  <si>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</si>
  <si>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</si>
  <si>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</si>
  <si>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</si>
  <si>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</si>
  <si>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</si>
  <si>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</si>
  <si>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</si>
  <si>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</si>
  <si>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</si>
  <si>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</si>
  <si>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</si>
  <si>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</si>
  <si>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</si>
  <si>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</si>
  <si>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</si>
  <si>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</si>
  <si>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</si>
  <si>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</si>
  <si>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</si>
  <si>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</si>
  <si>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</si>
  <si>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</si>
  <si>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</si>
  <si>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</si>
  <si>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</si>
  <si>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</si>
  <si>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</si>
  <si>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</si>
  <si>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</si>
  <si>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</si>
  <si>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</si>
  <si>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</si>
  <si>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</si>
  <si>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</si>
  <si>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</si>
  <si>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</si>
  <si>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</si>
  <si>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</si>
  <si>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</si>
  <si>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</si>
  <si>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</si>
  <si>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</si>
  <si>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</si>
  <si>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</si>
  <si>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</si>
  <si>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</si>
  <si>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</si>
  <si>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</si>
  <si>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</si>
  <si>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</si>
  <si>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</si>
  <si>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</si>
  <si>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</si>
  <si>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</si>
  <si>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</si>
  <si>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</si>
  <si>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</si>
  <si>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</si>
  <si>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</si>
  <si>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</si>
  <si>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</si>
  <si>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</si>
  <si>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</si>
  <si>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</si>
  <si>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</si>
  <si>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</si>
  <si>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</si>
  <si>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</si>
  <si>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</si>
  <si>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</si>
  <si>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</si>
  <si>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</si>
  <si>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</si>
  <si>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</si>
  <si>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</si>
  <si>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</si>
  <si>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</si>
  <si>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</si>
  <si>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</si>
  <si>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</si>
  <si>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</si>
  <si>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</si>
  <si>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</si>
  <si>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</si>
  <si>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</si>
  <si>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</si>
  <si>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</si>
  <si>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</si>
  <si>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</si>
  <si>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</si>
  <si>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</si>
  <si>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</si>
  <si>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</si>
  <si>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</si>
  <si>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</si>
  <si>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</si>
  <si>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</si>
  <si>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</si>
  <si>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</si>
  <si>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</si>
  <si>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</si>
  <si>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</si>
  <si>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</si>
  <si>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</si>
  <si>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</si>
  <si>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</si>
  <si>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</si>
  <si>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</si>
  <si>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</si>
  <si>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</si>
  <si>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</si>
  <si>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</si>
  <si>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</si>
  <si>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</si>
  <si>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</si>
  <si>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</si>
  <si>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</si>
  <si>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</si>
  <si>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</si>
  <si>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</si>
  <si>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</si>
  <si>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</si>
  <si>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</si>
  <si>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</si>
  <si>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</si>
  <si>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</si>
  <si>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</si>
  <si>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</si>
  <si>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</si>
  <si>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</si>
  <si>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</si>
  <si>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</si>
  <si>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</si>
  <si>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</si>
  <si>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</si>
  <si>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</si>
  <si>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</si>
  <si>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</si>
  <si>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</si>
  <si>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</si>
  <si>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</si>
  <si>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</si>
  <si>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</si>
  <si>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</si>
  <si>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</si>
  <si>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</si>
  <si>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</si>
  <si>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</si>
  <si>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</si>
  <si>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</si>
  <si>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</si>
  <si>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</si>
  <si>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</si>
  <si>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</si>
  <si>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</si>
  <si>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</si>
  <si>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</si>
  <si>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</si>
  <si>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</si>
  <si>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</si>
  <si>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</si>
  <si>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</si>
  <si>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</si>
  <si>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</si>
  <si>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</si>
  <si>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</si>
  <si>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</si>
  <si>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</si>
  <si>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</si>
  <si>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</si>
  <si>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</si>
  <si>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</si>
  <si>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</si>
  <si>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</si>
  <si>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</si>
  <si>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</si>
  <si>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</si>
  <si>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</si>
  <si>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</si>
  <si>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</si>
  <si>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</si>
  <si>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</si>
  <si>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</si>
  <si>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</si>
  <si>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</si>
  <si>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</si>
  <si>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</si>
  <si>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</si>
  <si>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</si>
  <si>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</si>
  <si>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</si>
  <si>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</si>
  <si>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</si>
  <si>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</si>
  <si>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</si>
  <si>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</si>
  <si>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</si>
  <si>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</si>
  <si>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</si>
  <si>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</si>
  <si>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</si>
  <si>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</si>
  <si>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</si>
  <si>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</si>
  <si>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</si>
  <si>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</si>
  <si>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</si>
  <si>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</si>
  <si>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</si>
  <si>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</si>
  <si>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</si>
  <si>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</si>
  <si>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</si>
  <si>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</si>
  <si>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</si>
  <si>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</si>
  <si>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</si>
  <si>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</si>
  <si>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</si>
  <si>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</si>
  <si>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</si>
  <si>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</si>
  <si>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</si>
  <si>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</si>
  <si>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</si>
  <si>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</si>
  <si>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</si>
  <si>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</si>
  <si>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</si>
  <si>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</si>
  <si>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</si>
  <si>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</si>
  <si>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</si>
  <si>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</si>
  <si>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</si>
  <si>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</si>
  <si>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</si>
  <si>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</si>
  <si>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</si>
  <si>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</si>
  <si>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</si>
  <si>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</si>
  <si>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</si>
  <si>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</si>
  <si>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</si>
  <si>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</si>
  <si>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</si>
  <si>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</si>
  <si>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</si>
  <si>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</si>
  <si>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</si>
  <si>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</si>
  <si>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</si>
  <si>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</si>
  <si>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</si>
  <si>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</si>
  <si>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</si>
  <si>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</si>
  <si>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</si>
  <si>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</si>
  <si>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</si>
  <si>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</si>
  <si>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</si>
  <si>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</si>
  <si>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</si>
  <si>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</si>
  <si>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</si>
  <si>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</si>
  <si>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</si>
  <si>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</si>
  <si>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</si>
  <si>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</si>
  <si>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</si>
  <si>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</si>
  <si>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</si>
  <si>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</si>
  <si>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</si>
  <si>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</si>
  <si>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</si>
  <si>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</si>
  <si>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</si>
  <si>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</si>
  <si>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</si>
  <si>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</si>
  <si>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</si>
  <si>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</si>
  <si>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</si>
  <si>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</si>
  <si>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</si>
  <si>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</si>
  <si>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</si>
  <si>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</si>
  <si>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</si>
  <si>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</si>
  <si>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</si>
  <si>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</si>
  <si>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</si>
  <si>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</si>
  <si>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</si>
  <si>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</si>
  <si>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</si>
  <si>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</si>
  <si>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</si>
  <si>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</si>
  <si>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</si>
  <si>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</si>
  <si>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</si>
  <si>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</si>
  <si>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</si>
  <si>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</si>
  <si>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</si>
  <si>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</si>
  <si>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</si>
  <si>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</si>
  <si>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</si>
  <si>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</si>
  <si>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</si>
  <si>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</si>
  <si>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</si>
  <si>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</si>
  <si>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</si>
  <si>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</si>
  <si>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</si>
  <si>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</si>
  <si>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</si>
  <si>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</si>
  <si>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</si>
  <si>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</si>
  <si>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</si>
  <si>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</si>
  <si>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</si>
  <si>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</si>
  <si>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</si>
  <si>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</si>
  <si>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</si>
  <si>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</si>
  <si>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</si>
  <si>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</si>
  <si>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</si>
  <si>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</si>
  <si>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</si>
  <si>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</si>
  <si>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</si>
  <si>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</si>
  <si>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</si>
  <si>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</si>
  <si>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</si>
  <si>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</si>
  <si>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</si>
  <si>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</si>
  <si>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</si>
  <si>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</si>
  <si>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</si>
  <si>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</si>
  <si>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</si>
  <si>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</si>
  <si>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</si>
  <si>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</si>
  <si>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</si>
  <si>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</si>
  <si>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</si>
  <si>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</si>
  <si>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</si>
  <si>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</si>
  <si>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</si>
  <si>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</si>
  <si>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</si>
  <si>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</si>
  <si>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</si>
  <si>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</si>
  <si>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</si>
  <si>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</si>
  <si>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</si>
  <si>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</si>
  <si>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</si>
  <si>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</si>
  <si>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</si>
  <si>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</si>
  <si>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</si>
  <si>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</si>
  <si>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</si>
  <si>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</si>
  <si>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</si>
  <si>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</si>
  <si>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</si>
  <si>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</si>
  <si>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</si>
  <si>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</si>
  <si>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</si>
  <si>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</si>
  <si>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</si>
  <si>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</si>
  <si>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</si>
  <si>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</si>
  <si>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</si>
  <si>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</si>
  <si>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</si>
  <si>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</si>
  <si>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</si>
  <si>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</si>
  <si>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</si>
  <si>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</si>
  <si>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</si>
  <si>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</si>
  <si>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</si>
  <si>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</si>
  <si>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</si>
  <si>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</si>
  <si>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</si>
  <si>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</si>
  <si>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</si>
  <si>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</si>
  <si>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</si>
  <si>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</si>
  <si>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</si>
  <si>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</si>
  <si>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</si>
  <si>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</si>
  <si>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</si>
  <si>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</si>
  <si>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</si>
  <si>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</si>
  <si>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</si>
  <si>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</si>
  <si>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</si>
  <si>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</si>
  <si>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</si>
  <si>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</si>
  <si>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</si>
  <si>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</si>
  <si>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</si>
  <si>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</si>
  <si>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</si>
  <si>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</si>
  <si>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</si>
  <si>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</si>
  <si>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</si>
  <si>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</si>
  <si>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</si>
  <si>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</si>
  <si>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</si>
  <si>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</si>
  <si>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</si>
  <si>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</si>
  <si>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</si>
  <si>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</si>
  <si>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</si>
  <si>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</si>
  <si>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</si>
  <si>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</si>
  <si>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</si>
  <si>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</si>
  <si>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</si>
  <si>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</si>
  <si>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</si>
  <si>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</si>
  <si>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</si>
  <si>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</si>
  <si>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</si>
  <si>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</si>
  <si>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</si>
  <si>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</si>
  <si>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</si>
  <si>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</si>
  <si>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</si>
  <si>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</si>
  <si>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</si>
  <si>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</si>
  <si>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</si>
  <si>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</si>
  <si>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</si>
  <si>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</si>
  <si>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</si>
  <si>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</si>
  <si>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</si>
  <si>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</si>
  <si>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</si>
  <si>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</si>
  <si>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</si>
  <si>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</si>
  <si>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</si>
  <si>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</si>
  <si>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</si>
  <si>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</si>
  <si>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</si>
  <si>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</si>
  <si>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</si>
  <si>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</si>
  <si>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</si>
  <si>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</si>
  <si>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</si>
  <si>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</si>
  <si>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</si>
  <si>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</si>
  <si>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</si>
  <si>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</si>
  <si>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</si>
  <si>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</si>
  <si>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</si>
  <si>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</si>
  <si>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</si>
  <si>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</si>
  <si>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</si>
  <si>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</si>
  <si>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</si>
  <si>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</si>
  <si>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</si>
  <si>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</si>
  <si>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</si>
  <si>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</si>
  <si>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</si>
  <si>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</si>
  <si>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</si>
  <si>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</si>
  <si>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</si>
  <si>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</si>
  <si>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</si>
  <si>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</si>
  <si>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</si>
  <si>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</si>
  <si>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</si>
  <si>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</si>
  <si>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</si>
  <si>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</si>
  <si>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</si>
  <si>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</si>
  <si>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</si>
  <si>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</si>
  <si>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</si>
  <si>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</si>
  <si>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</si>
  <si>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</si>
  <si>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</si>
  <si>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</si>
  <si>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</si>
  <si>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</si>
  <si>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</si>
  <si>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</si>
  <si>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</si>
  <si>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</si>
  <si>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</si>
  <si>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</si>
  <si>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</si>
  <si>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</si>
  <si>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</si>
  <si>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</si>
  <si>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</si>
  <si>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</si>
  <si>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</si>
  <si>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</si>
  <si>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</si>
  <si>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</si>
  <si>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</si>
  <si>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</si>
  <si>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</si>
  <si>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</si>
  <si>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</si>
  <si>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</si>
  <si>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</si>
  <si>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</si>
  <si>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</si>
  <si>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</si>
  <si>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</si>
  <si>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</si>
  <si>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</si>
  <si>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</si>
  <si>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</si>
  <si>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</si>
  <si>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</si>
  <si>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</si>
  <si>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</si>
  <si>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DEL MUNICIPIO DE TIERRA BLANCA GUANAJUATO.</t>
  </si>
  <si>
    <t>Al 31 de diciembre de 2021 y al 30 de septiembre de 2022 (b)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</si>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</sst>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13" xfId="0" applyNumberForma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1" t="s">
        <v>829</v>
      </c>
      <c r="B1" s="162"/>
      <c r="C1" s="162"/>
      <c r="D1" s="162"/>
      <c r="E1" s="163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64" t="s">
        <v>3302</v>
      </c>
      <c r="D3" s="164"/>
      <c r="E3" s="26"/>
    </row>
    <row r="4" spans="1:5" s="7" customFormat="1" x14ac:dyDescent="0.2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5" zoomScale="91" zoomScaleNormal="91" workbookViewId="0">
      <selection activeCell="D66" sqref="D66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77" t="s">
        <v>542</v>
      </c>
      <c r="B1" s="177"/>
      <c r="C1" s="177"/>
      <c r="D1" s="177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7"/>
    </row>
    <row r="3" spans="1:11" ht="14.25" x14ac:dyDescent="0.45">
      <c r="A3" s="168" t="s">
        <v>166</v>
      </c>
      <c r="B3" s="169"/>
      <c r="C3" s="169"/>
      <c r="D3" s="170"/>
    </row>
    <row r="4" spans="1:11" ht="14.25" x14ac:dyDescent="0.45">
      <c r="A4" s="171" t="str">
        <f>TRIMESTRE</f>
        <v>Del 1 de enero al 30 de septiembre de 2022 (b)</v>
      </c>
      <c r="B4" s="172"/>
      <c r="C4" s="172"/>
      <c r="D4" s="173"/>
    </row>
    <row r="5" spans="1:11" ht="14.25" x14ac:dyDescent="0.45">
      <c r="A5" s="174" t="s">
        <v>118</v>
      </c>
      <c r="B5" s="175"/>
      <c r="C5" s="175"/>
      <c r="D5" s="176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5659000</v>
      </c>
      <c r="C8" s="40">
        <f t="shared" ref="C8:D8" si="0">SUM(C9:C11)</f>
        <v>4558860.03</v>
      </c>
      <c r="D8" s="40">
        <f t="shared" si="0"/>
        <v>4558860.03</v>
      </c>
    </row>
    <row r="9" spans="1:11" x14ac:dyDescent="0.25">
      <c r="A9" s="53" t="s">
        <v>169</v>
      </c>
      <c r="B9" s="150">
        <v>5659000</v>
      </c>
      <c r="C9" s="150">
        <v>4558860.03</v>
      </c>
      <c r="D9" s="150">
        <v>4558860.03</v>
      </c>
    </row>
    <row r="10" spans="1:11" x14ac:dyDescent="0.25">
      <c r="A10" s="53" t="s">
        <v>170</v>
      </c>
      <c r="B10" s="150">
        <v>0</v>
      </c>
      <c r="C10" s="150">
        <v>0</v>
      </c>
      <c r="D10" s="150">
        <v>0</v>
      </c>
    </row>
    <row r="11" spans="1:11" x14ac:dyDescent="0.25">
      <c r="A11" s="53" t="s">
        <v>171</v>
      </c>
      <c r="B11" s="150">
        <v>0</v>
      </c>
      <c r="C11" s="150">
        <v>0</v>
      </c>
      <c r="D11" s="150"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5659000</v>
      </c>
      <c r="C13" s="40">
        <f t="shared" ref="C13:D13" si="1">C14+C15</f>
        <v>4078752.58</v>
      </c>
      <c r="D13" s="40">
        <f t="shared" si="1"/>
        <v>4078752.58</v>
      </c>
    </row>
    <row r="14" spans="1:11" x14ac:dyDescent="0.25">
      <c r="A14" s="53" t="s">
        <v>172</v>
      </c>
      <c r="B14" s="150">
        <v>5659000</v>
      </c>
      <c r="C14" s="150">
        <v>4078752.58</v>
      </c>
      <c r="D14" s="150">
        <v>4078752.58</v>
      </c>
    </row>
    <row r="15" spans="1:11" x14ac:dyDescent="0.25">
      <c r="A15" s="53" t="s">
        <v>173</v>
      </c>
      <c r="B15" s="150">
        <v>0</v>
      </c>
      <c r="C15" s="150">
        <v>0</v>
      </c>
      <c r="D15" s="150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100244.61</v>
      </c>
      <c r="D17" s="40">
        <f>D18+D19</f>
        <v>100244.61</v>
      </c>
    </row>
    <row r="18" spans="1:4" x14ac:dyDescent="0.25">
      <c r="A18" s="53" t="s">
        <v>175</v>
      </c>
      <c r="B18" s="119">
        <v>0</v>
      </c>
      <c r="C18" s="150">
        <v>100244.61</v>
      </c>
      <c r="D18" s="150">
        <v>100244.61</v>
      </c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580352.06000000017</v>
      </c>
      <c r="D21" s="40">
        <f t="shared" si="3"/>
        <v>580352.06000000017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580352.06000000017</v>
      </c>
      <c r="D23" s="40">
        <f t="shared" si="4"/>
        <v>580352.06000000017</v>
      </c>
    </row>
    <row r="24" spans="1:4" ht="14.25" x14ac:dyDescent="0.4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5">C23-C17</f>
        <v>480107.45000000019</v>
      </c>
      <c r="D25" s="40">
        <f>D23-D17</f>
        <v>480107.45000000019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480107.45000000019</v>
      </c>
      <c r="D33" s="61">
        <f t="shared" si="7"/>
        <v>480107.45000000019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5659000</v>
      </c>
      <c r="C48" s="124">
        <f>C9</f>
        <v>4558860.03</v>
      </c>
      <c r="D48" s="124">
        <f t="shared" ref="D48" si="11">D9</f>
        <v>4558860.03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1">
        <v>5659000</v>
      </c>
      <c r="C53" s="151">
        <v>4078752.58</v>
      </c>
      <c r="D53" s="151">
        <v>4078752.58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151">
        <v>360744.06</v>
      </c>
      <c r="D55" s="151">
        <v>360744.06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840851.51000000024</v>
      </c>
      <c r="D57" s="61">
        <f t="shared" ref="D57" si="13">D48+D49-D53+D55</f>
        <v>840851.51000000024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4">C57-C49</f>
        <v>840851.51000000024</v>
      </c>
      <c r="D59" s="61">
        <f t="shared" si="14"/>
        <v>840851.51000000024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5">C10</f>
        <v>0</v>
      </c>
      <c r="D63" s="122">
        <f t="shared" si="15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7">C15</f>
        <v>0</v>
      </c>
      <c r="D68" s="23">
        <f t="shared" si="17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5659000</v>
      </c>
      <c r="Q2" s="18">
        <f>'Formato 4'!C8</f>
        <v>4558860.03</v>
      </c>
      <c r="R2" s="18">
        <f>'Formato 4'!D8</f>
        <v>4558860.03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5659000</v>
      </c>
      <c r="Q3" s="18">
        <f>'Formato 4'!C9</f>
        <v>4558860.03</v>
      </c>
      <c r="R3" s="18">
        <f>'Formato 4'!D9</f>
        <v>4558860.03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5659000</v>
      </c>
      <c r="Q6" s="18">
        <f>'Formato 4'!C13</f>
        <v>4078752.58</v>
      </c>
      <c r="R6" s="18">
        <f>'Formato 4'!D13</f>
        <v>4078752.58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5659000</v>
      </c>
      <c r="Q7" s="18">
        <f>'Formato 4'!C14</f>
        <v>4078752.58</v>
      </c>
      <c r="R7" s="18">
        <f>'Formato 4'!D14</f>
        <v>4078752.58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100244.61</v>
      </c>
      <c r="R9" s="18">
        <f>'Formato 4'!D17</f>
        <v>100244.61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100244.61</v>
      </c>
      <c r="R10" s="18">
        <f>'Formato 4'!D18</f>
        <v>100244.61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580352.06000000017</v>
      </c>
      <c r="R12" s="18">
        <f>'Formato 4'!D21</f>
        <v>580352.06000000017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580352.06000000017</v>
      </c>
      <c r="R13" s="18">
        <f>'Formato 4'!D23</f>
        <v>580352.06000000017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480107.45000000019</v>
      </c>
      <c r="R14" s="18">
        <f>'Formato 4'!D25</f>
        <v>480107.45000000019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480107.45000000019</v>
      </c>
      <c r="R18">
        <f>'Formato 4'!D33</f>
        <v>480107.45000000019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5659000</v>
      </c>
      <c r="Q26">
        <f>'Formato 4'!C48</f>
        <v>4558860.03</v>
      </c>
      <c r="R26">
        <f>'Formato 4'!D48</f>
        <v>4558860.03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5659000</v>
      </c>
      <c r="Q30">
        <f>'Formato 4'!C53</f>
        <v>4078752.58</v>
      </c>
      <c r="R30">
        <f>'Formato 4'!D53</f>
        <v>4078752.58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360744.06</v>
      </c>
      <c r="R31">
        <f>'Formato 4'!D55</f>
        <v>360744.06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70" zoomScale="85" zoomScaleNormal="85" workbookViewId="0">
      <selection activeCell="G70" sqref="G7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3" t="s">
        <v>206</v>
      </c>
      <c r="B1" s="183"/>
      <c r="C1" s="183"/>
      <c r="D1" s="183"/>
      <c r="E1" s="183"/>
      <c r="F1" s="183"/>
      <c r="G1" s="183"/>
    </row>
    <row r="2" spans="1:8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8" x14ac:dyDescent="0.25">
      <c r="A3" s="168" t="s">
        <v>207</v>
      </c>
      <c r="B3" s="169"/>
      <c r="C3" s="169"/>
      <c r="D3" s="169"/>
      <c r="E3" s="169"/>
      <c r="F3" s="169"/>
      <c r="G3" s="170"/>
    </row>
    <row r="4" spans="1:8" ht="14.25" x14ac:dyDescent="0.45">
      <c r="A4" s="171" t="str">
        <f>TRIMESTRE</f>
        <v>Del 1 de enero al 30 de septiembre de 2022 (b)</v>
      </c>
      <c r="B4" s="172"/>
      <c r="C4" s="172"/>
      <c r="D4" s="172"/>
      <c r="E4" s="172"/>
      <c r="F4" s="172"/>
      <c r="G4" s="173"/>
    </row>
    <row r="5" spans="1:8" ht="14.25" x14ac:dyDescent="0.45">
      <c r="A5" s="174" t="s">
        <v>118</v>
      </c>
      <c r="B5" s="175"/>
      <c r="C5" s="175"/>
      <c r="D5" s="175"/>
      <c r="E5" s="175"/>
      <c r="F5" s="175"/>
      <c r="G5" s="176"/>
    </row>
    <row r="6" spans="1:8" x14ac:dyDescent="0.25">
      <c r="A6" s="180" t="s">
        <v>214</v>
      </c>
      <c r="B6" s="182" t="s">
        <v>208</v>
      </c>
      <c r="C6" s="182"/>
      <c r="D6" s="182"/>
      <c r="E6" s="182"/>
      <c r="F6" s="182"/>
      <c r="G6" s="182" t="s">
        <v>209</v>
      </c>
    </row>
    <row r="7" spans="1:8" ht="30" x14ac:dyDescent="0.25">
      <c r="A7" s="181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2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/>
      <c r="C9" s="60"/>
      <c r="D9" s="60"/>
      <c r="E9" s="60"/>
      <c r="F9" s="60"/>
      <c r="G9" s="60">
        <f>F9-B9</f>
        <v>0</v>
      </c>
      <c r="H9" s="8"/>
    </row>
    <row r="10" spans="1:8" ht="14.25" x14ac:dyDescent="0.45">
      <c r="A10" s="53" t="s">
        <v>217</v>
      </c>
      <c r="B10" s="60"/>
      <c r="C10" s="60"/>
      <c r="D10" s="60"/>
      <c r="E10" s="60"/>
      <c r="F10" s="60"/>
      <c r="G10" s="60">
        <f t="shared" ref="G10:G15" si="0">F10-B10</f>
        <v>0</v>
      </c>
    </row>
    <row r="11" spans="1:8" ht="14.25" x14ac:dyDescent="0.45">
      <c r="A11" s="53" t="s">
        <v>218</v>
      </c>
      <c r="B11" s="60"/>
      <c r="C11" s="60"/>
      <c r="D11" s="60"/>
      <c r="E11" s="60"/>
      <c r="F11" s="60"/>
      <c r="G11" s="60">
        <f t="shared" si="0"/>
        <v>0</v>
      </c>
    </row>
    <row r="12" spans="1:8" ht="14.25" x14ac:dyDescent="0.45">
      <c r="A12" s="53" t="s">
        <v>219</v>
      </c>
      <c r="B12" s="60"/>
      <c r="C12" s="60"/>
      <c r="D12" s="60"/>
      <c r="E12" s="60"/>
      <c r="F12" s="60"/>
      <c r="G12" s="60">
        <f t="shared" si="0"/>
        <v>0</v>
      </c>
    </row>
    <row r="13" spans="1:8" ht="14.25" x14ac:dyDescent="0.45">
      <c r="A13" s="53" t="s">
        <v>220</v>
      </c>
      <c r="B13" s="60"/>
      <c r="C13" s="60"/>
      <c r="D13" s="60"/>
      <c r="E13" s="60"/>
      <c r="F13" s="60"/>
      <c r="G13" s="60">
        <f t="shared" si="0"/>
        <v>0</v>
      </c>
    </row>
    <row r="14" spans="1:8" ht="14.25" x14ac:dyDescent="0.45">
      <c r="A14" s="53" t="s">
        <v>221</v>
      </c>
      <c r="B14" s="60"/>
      <c r="C14" s="60"/>
      <c r="D14" s="60"/>
      <c r="E14" s="60"/>
      <c r="F14" s="60"/>
      <c r="G14" s="60">
        <f t="shared" si="0"/>
        <v>0</v>
      </c>
    </row>
    <row r="15" spans="1:8" x14ac:dyDescent="0.25">
      <c r="A15" s="53" t="s">
        <v>222</v>
      </c>
      <c r="B15" s="151">
        <v>159000</v>
      </c>
      <c r="C15" s="151">
        <v>-16690</v>
      </c>
      <c r="D15" s="152">
        <f t="shared" ref="D15" si="1">B15+C15</f>
        <v>142310</v>
      </c>
      <c r="E15" s="151">
        <v>99360</v>
      </c>
      <c r="F15" s="151">
        <v>99360</v>
      </c>
      <c r="G15" s="152">
        <f t="shared" si="0"/>
        <v>-59640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>
        <f>F17-B17</f>
        <v>0</v>
      </c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>
        <f t="shared" ref="G18:G27" si="3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3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3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3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3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3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3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3"/>
        <v>0</v>
      </c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>
        <f t="shared" si="3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4">SUM(C29:C33)</f>
        <v>0</v>
      </c>
      <c r="D28" s="60">
        <f t="shared" si="4"/>
        <v>0</v>
      </c>
      <c r="E28" s="60">
        <f t="shared" si="4"/>
        <v>0</v>
      </c>
      <c r="F28" s="60">
        <f t="shared" si="4"/>
        <v>0</v>
      </c>
      <c r="G28" s="60">
        <f t="shared" si="4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5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5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5"/>
        <v>0</v>
      </c>
    </row>
    <row r="34" spans="1:8" x14ac:dyDescent="0.25">
      <c r="A34" s="53" t="s">
        <v>240</v>
      </c>
      <c r="B34" s="151">
        <v>5500000</v>
      </c>
      <c r="C34" s="151">
        <v>550000</v>
      </c>
      <c r="D34" s="152">
        <f>B34+C34</f>
        <v>6050000</v>
      </c>
      <c r="E34" s="151">
        <v>4537500.03</v>
      </c>
      <c r="F34" s="151">
        <v>4537500.03</v>
      </c>
      <c r="G34" s="152">
        <f t="shared" si="5"/>
        <v>-962499.96999999974</v>
      </c>
    </row>
    <row r="35" spans="1:8" x14ac:dyDescent="0.25">
      <c r="A35" s="53" t="s">
        <v>241</v>
      </c>
      <c r="B35" s="60">
        <f>B36</f>
        <v>0</v>
      </c>
      <c r="C35" s="60">
        <f t="shared" ref="C35:F35" si="6">C36</f>
        <v>0</v>
      </c>
      <c r="D35" s="60">
        <f t="shared" si="6"/>
        <v>0</v>
      </c>
      <c r="E35" s="60">
        <f t="shared" si="6"/>
        <v>0</v>
      </c>
      <c r="F35" s="60">
        <f t="shared" si="6"/>
        <v>0</v>
      </c>
      <c r="G35" s="60">
        <f>G36</f>
        <v>0</v>
      </c>
    </row>
    <row r="36" spans="1:8" x14ac:dyDescent="0.25">
      <c r="A36" s="63" t="s">
        <v>242</v>
      </c>
      <c r="B36" s="60"/>
      <c r="C36" s="60"/>
      <c r="D36" s="60"/>
      <c r="E36" s="60"/>
      <c r="F36" s="60"/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7">C38+C39</f>
        <v>0</v>
      </c>
      <c r="D37" s="60">
        <f t="shared" si="7"/>
        <v>0</v>
      </c>
      <c r="E37" s="60">
        <f t="shared" si="7"/>
        <v>0</v>
      </c>
      <c r="F37" s="60">
        <f t="shared" si="7"/>
        <v>0</v>
      </c>
      <c r="G37" s="60">
        <f t="shared" si="7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5659000</v>
      </c>
      <c r="C41" s="61">
        <f t="shared" ref="C41:E41" si="8">SUM(C9,C10,C11,C12,C13,C14,C15,C16,C28,C34,C35,C37)</f>
        <v>533310</v>
      </c>
      <c r="D41" s="61">
        <f t="shared" si="8"/>
        <v>6192310</v>
      </c>
      <c r="E41" s="61">
        <f t="shared" si="8"/>
        <v>4636860.03</v>
      </c>
      <c r="F41" s="61">
        <f>SUM(F9,F10,F11,F12,F13,F14,F15,F16,F28,F34,F35,F37)</f>
        <v>4636860.03</v>
      </c>
      <c r="G41" s="61">
        <f>SUM(G9,G10,G11,G12,G13,G14,G15,G16,G28,G34,G35,G37)</f>
        <v>-1022139.9699999997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9">SUM(C46:C53)</f>
        <v>0</v>
      </c>
      <c r="D45" s="60">
        <f t="shared" si="9"/>
        <v>0</v>
      </c>
      <c r="E45" s="60">
        <f t="shared" si="9"/>
        <v>0</v>
      </c>
      <c r="F45" s="60">
        <f t="shared" si="9"/>
        <v>0</v>
      </c>
      <c r="G45" s="60">
        <f t="shared" si="9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10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10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10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0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0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0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0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1">SUM(C55:C58)</f>
        <v>0</v>
      </c>
      <c r="D54" s="60">
        <f t="shared" si="11"/>
        <v>0</v>
      </c>
      <c r="E54" s="60">
        <f t="shared" si="11"/>
        <v>0</v>
      </c>
      <c r="F54" s="60">
        <f t="shared" si="11"/>
        <v>0</v>
      </c>
      <c r="G54" s="60">
        <f t="shared" si="11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2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2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2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3">SUM(C60:C61)</f>
        <v>0</v>
      </c>
      <c r="D59" s="60">
        <f t="shared" si="13"/>
        <v>0</v>
      </c>
      <c r="E59" s="60">
        <f t="shared" si="13"/>
        <v>0</v>
      </c>
      <c r="F59" s="60">
        <f t="shared" si="13"/>
        <v>0</v>
      </c>
      <c r="G59" s="60">
        <f t="shared" si="13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4">C45+C54+C59+C62+C63</f>
        <v>0</v>
      </c>
      <c r="D65" s="61">
        <f t="shared" si="14"/>
        <v>0</v>
      </c>
      <c r="E65" s="61">
        <f t="shared" si="14"/>
        <v>0</v>
      </c>
      <c r="F65" s="61">
        <f t="shared" si="14"/>
        <v>0</v>
      </c>
      <c r="G65" s="61">
        <f t="shared" si="14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5">C68</f>
        <v>0</v>
      </c>
      <c r="D67" s="61">
        <f t="shared" si="15"/>
        <v>0</v>
      </c>
      <c r="E67" s="61">
        <f t="shared" si="15"/>
        <v>0</v>
      </c>
      <c r="F67" s="61">
        <f t="shared" si="15"/>
        <v>0</v>
      </c>
      <c r="G67" s="61">
        <f t="shared" si="15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5659000</v>
      </c>
      <c r="C70" s="61">
        <f t="shared" ref="C70:G70" si="16">C41+C65+C67</f>
        <v>533310</v>
      </c>
      <c r="D70" s="61">
        <f t="shared" si="16"/>
        <v>6192310</v>
      </c>
      <c r="E70" s="61">
        <f t="shared" si="16"/>
        <v>4636860.03</v>
      </c>
      <c r="F70" s="61">
        <f t="shared" si="16"/>
        <v>4636860.03</v>
      </c>
      <c r="G70" s="61">
        <f t="shared" si="16"/>
        <v>-1022139.9699999997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7">C73+C74</f>
        <v>0</v>
      </c>
      <c r="D75" s="61">
        <f t="shared" si="17"/>
        <v>0</v>
      </c>
      <c r="E75" s="61">
        <f t="shared" si="17"/>
        <v>0</v>
      </c>
      <c r="F75" s="61">
        <f t="shared" si="17"/>
        <v>0</v>
      </c>
      <c r="G75" s="61">
        <f t="shared" si="17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159000</v>
      </c>
      <c r="Q9" s="18">
        <f>'Formato 5'!C15</f>
        <v>-16690</v>
      </c>
      <c r="R9" s="18">
        <f>'Formato 5'!D15</f>
        <v>142310</v>
      </c>
      <c r="S9" s="18">
        <f>'Formato 5'!E15</f>
        <v>99360</v>
      </c>
      <c r="T9" s="18">
        <f>'Formato 5'!F15</f>
        <v>99360</v>
      </c>
      <c r="U9" s="18">
        <f>'Formato 5'!G15</f>
        <v>-59640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5500000</v>
      </c>
      <c r="Q28" s="18">
        <f>'Formato 5'!C34</f>
        <v>550000</v>
      </c>
      <c r="R28" s="18">
        <f>'Formato 5'!D34</f>
        <v>6050000</v>
      </c>
      <c r="S28" s="18">
        <f>'Formato 5'!E34</f>
        <v>4537500.03</v>
      </c>
      <c r="T28" s="18">
        <f>'Formato 5'!F34</f>
        <v>4537500.03</v>
      </c>
      <c r="U28" s="18">
        <f>'Formato 5'!G34</f>
        <v>-962499.96999999974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5659000</v>
      </c>
      <c r="Q34">
        <f>'Formato 5'!C41</f>
        <v>533310</v>
      </c>
      <c r="R34">
        <f>'Formato 5'!D41</f>
        <v>6192310</v>
      </c>
      <c r="S34">
        <f>'Formato 5'!E41</f>
        <v>4636860.03</v>
      </c>
      <c r="T34">
        <f>'Formato 5'!F41</f>
        <v>4636860.03</v>
      </c>
      <c r="U34">
        <f>'Formato 5'!G41</f>
        <v>-1022139.9699999997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84" zoomScaleNormal="84" zoomScalePageLayoutView="90" workbookViewId="0">
      <selection activeCell="G9" sqref="G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4" t="s">
        <v>3285</v>
      </c>
      <c r="B1" s="183"/>
      <c r="C1" s="183"/>
      <c r="D1" s="183"/>
      <c r="E1" s="183"/>
      <c r="F1" s="183"/>
      <c r="G1" s="183"/>
    </row>
    <row r="2" spans="1:7" ht="14.25" x14ac:dyDescent="0.45">
      <c r="A2" s="187" t="str">
        <f>ENTE_PUBLICO_A</f>
        <v>SISTEMA PARA EL DESARROLLO INTEGRAL DE LA FAMILIA DEL MUNICIPIO DE TIERRA BLANCA GUANAJUATO., Gobierno del Estado de Guanajuato (a)</v>
      </c>
      <c r="B2" s="187"/>
      <c r="C2" s="187"/>
      <c r="D2" s="187"/>
      <c r="E2" s="187"/>
      <c r="F2" s="187"/>
      <c r="G2" s="187"/>
    </row>
    <row r="3" spans="1:7" x14ac:dyDescent="0.25">
      <c r="A3" s="188" t="s">
        <v>277</v>
      </c>
      <c r="B3" s="188"/>
      <c r="C3" s="188"/>
      <c r="D3" s="188"/>
      <c r="E3" s="188"/>
      <c r="F3" s="188"/>
      <c r="G3" s="188"/>
    </row>
    <row r="4" spans="1:7" x14ac:dyDescent="0.25">
      <c r="A4" s="188" t="s">
        <v>278</v>
      </c>
      <c r="B4" s="188"/>
      <c r="C4" s="188"/>
      <c r="D4" s="188"/>
      <c r="E4" s="188"/>
      <c r="F4" s="188"/>
      <c r="G4" s="188"/>
    </row>
    <row r="5" spans="1:7" ht="14.25" x14ac:dyDescent="0.45">
      <c r="A5" s="189" t="str">
        <f>TRIMESTRE</f>
        <v>Del 1 de enero al 30 de septiembre de 2022 (b)</v>
      </c>
      <c r="B5" s="189"/>
      <c r="C5" s="189"/>
      <c r="D5" s="189"/>
      <c r="E5" s="189"/>
      <c r="F5" s="189"/>
      <c r="G5" s="189"/>
    </row>
    <row r="6" spans="1:7" ht="14.25" x14ac:dyDescent="0.45">
      <c r="A6" s="181" t="s">
        <v>118</v>
      </c>
      <c r="B6" s="181"/>
      <c r="C6" s="181"/>
      <c r="D6" s="181"/>
      <c r="E6" s="181"/>
      <c r="F6" s="181"/>
      <c r="G6" s="181"/>
    </row>
    <row r="7" spans="1:7" ht="15" customHeight="1" x14ac:dyDescent="0.25">
      <c r="A7" s="185" t="s">
        <v>0</v>
      </c>
      <c r="B7" s="185" t="s">
        <v>279</v>
      </c>
      <c r="C7" s="185"/>
      <c r="D7" s="185"/>
      <c r="E7" s="185"/>
      <c r="F7" s="185"/>
      <c r="G7" s="186" t="s">
        <v>280</v>
      </c>
    </row>
    <row r="8" spans="1:7" ht="30" x14ac:dyDescent="0.25">
      <c r="A8" s="185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5"/>
    </row>
    <row r="9" spans="1:7" x14ac:dyDescent="0.25">
      <c r="A9" s="82" t="s">
        <v>285</v>
      </c>
      <c r="B9" s="79">
        <f>SUM(B10,B18,B28,B38,B48,B58,B62,B71,B75)</f>
        <v>5659000.0000000009</v>
      </c>
      <c r="C9" s="79">
        <f>+C10+C18+C28+C38+C48</f>
        <v>984949.51999999979</v>
      </c>
      <c r="D9" s="79">
        <f t="shared" ref="D9:G9" si="0">SUM(D10,D18,D28,D38,D48,D58,D62,D71,D75)</f>
        <v>6643949.5199999996</v>
      </c>
      <c r="E9" s="79">
        <f t="shared" si="0"/>
        <v>4156752.58</v>
      </c>
      <c r="F9" s="79">
        <f t="shared" si="0"/>
        <v>4156752.58</v>
      </c>
      <c r="G9" s="79">
        <f t="shared" si="0"/>
        <v>2487196.9399999995</v>
      </c>
    </row>
    <row r="10" spans="1:7" x14ac:dyDescent="0.25">
      <c r="A10" s="83" t="s">
        <v>286</v>
      </c>
      <c r="B10" s="153">
        <f>SUM(B11:B17)</f>
        <v>4827757.12</v>
      </c>
      <c r="C10" s="153">
        <f t="shared" ref="C10:G10" si="1">SUM(C11:C17)</f>
        <v>127394.53999999992</v>
      </c>
      <c r="D10" s="153">
        <f t="shared" si="1"/>
        <v>4955151.6599999992</v>
      </c>
      <c r="E10" s="153">
        <f t="shared" si="1"/>
        <v>3220297.1300000004</v>
      </c>
      <c r="F10" s="153">
        <f t="shared" si="1"/>
        <v>3220297.1300000004</v>
      </c>
      <c r="G10" s="153">
        <f t="shared" si="1"/>
        <v>1734854.5299999996</v>
      </c>
    </row>
    <row r="11" spans="1:7" x14ac:dyDescent="0.25">
      <c r="A11" s="84" t="s">
        <v>287</v>
      </c>
      <c r="B11" s="154">
        <v>4174358.4</v>
      </c>
      <c r="C11" s="154">
        <v>-336518.89</v>
      </c>
      <c r="D11" s="153">
        <v>3837839.51</v>
      </c>
      <c r="E11" s="154">
        <v>2942811.91</v>
      </c>
      <c r="F11" s="154">
        <v>2942811.91</v>
      </c>
      <c r="G11" s="153">
        <v>895027.59999999963</v>
      </c>
    </row>
    <row r="12" spans="1:7" x14ac:dyDescent="0.25">
      <c r="A12" s="84" t="s">
        <v>288</v>
      </c>
      <c r="B12" s="154">
        <v>24000</v>
      </c>
      <c r="C12" s="154">
        <v>-16530.34</v>
      </c>
      <c r="D12" s="153">
        <v>7469.66</v>
      </c>
      <c r="E12" s="154">
        <v>7469.66</v>
      </c>
      <c r="F12" s="154">
        <v>7469.66</v>
      </c>
      <c r="G12" s="153">
        <v>0</v>
      </c>
    </row>
    <row r="13" spans="1:7" x14ac:dyDescent="0.25">
      <c r="A13" s="84" t="s">
        <v>289</v>
      </c>
      <c r="B13" s="154">
        <v>629398.72</v>
      </c>
      <c r="C13" s="154">
        <v>102110.17</v>
      </c>
      <c r="D13" s="153">
        <v>731508.89</v>
      </c>
      <c r="E13" s="154">
        <v>190027.16</v>
      </c>
      <c r="F13" s="154">
        <v>190027.16</v>
      </c>
      <c r="G13" s="153">
        <v>541481.73</v>
      </c>
    </row>
    <row r="14" spans="1:7" x14ac:dyDescent="0.25">
      <c r="A14" s="84" t="s">
        <v>290</v>
      </c>
      <c r="B14" s="153"/>
      <c r="C14" s="153"/>
      <c r="D14" s="153">
        <v>0</v>
      </c>
      <c r="E14" s="153"/>
      <c r="F14" s="153"/>
      <c r="G14" s="153">
        <v>0</v>
      </c>
    </row>
    <row r="15" spans="1:7" x14ac:dyDescent="0.25">
      <c r="A15" s="84" t="s">
        <v>291</v>
      </c>
      <c r="B15" s="154">
        <v>0</v>
      </c>
      <c r="C15" s="154">
        <v>378333.6</v>
      </c>
      <c r="D15" s="153">
        <v>378333.6</v>
      </c>
      <c r="E15" s="154">
        <v>79988.399999999994</v>
      </c>
      <c r="F15" s="154">
        <v>79988.399999999994</v>
      </c>
      <c r="G15" s="153">
        <v>298345.19999999995</v>
      </c>
    </row>
    <row r="16" spans="1:7" x14ac:dyDescent="0.25">
      <c r="A16" s="84" t="s">
        <v>292</v>
      </c>
      <c r="B16" s="153"/>
      <c r="C16" s="153"/>
      <c r="D16" s="153">
        <v>0</v>
      </c>
      <c r="E16" s="153"/>
      <c r="F16" s="153"/>
      <c r="G16" s="153">
        <v>0</v>
      </c>
    </row>
    <row r="17" spans="1:7" x14ac:dyDescent="0.25">
      <c r="A17" s="84" t="s">
        <v>293</v>
      </c>
      <c r="B17" s="153"/>
      <c r="C17" s="153"/>
      <c r="D17" s="153">
        <v>0</v>
      </c>
      <c r="E17" s="153"/>
      <c r="F17" s="153"/>
      <c r="G17" s="153">
        <v>0</v>
      </c>
    </row>
    <row r="18" spans="1:7" x14ac:dyDescent="0.25">
      <c r="A18" s="83" t="s">
        <v>294</v>
      </c>
      <c r="B18" s="153">
        <f t="shared" ref="B18:G18" si="2">SUM(B19:B27)</f>
        <v>92483.32</v>
      </c>
      <c r="C18" s="153">
        <f t="shared" si="2"/>
        <v>576140.6</v>
      </c>
      <c r="D18" s="153">
        <f t="shared" si="2"/>
        <v>668623.91999999993</v>
      </c>
      <c r="E18" s="153">
        <f t="shared" si="2"/>
        <v>304992.52999999997</v>
      </c>
      <c r="F18" s="153">
        <f t="shared" si="2"/>
        <v>304992.52999999997</v>
      </c>
      <c r="G18" s="153">
        <f t="shared" si="2"/>
        <v>363631.39</v>
      </c>
    </row>
    <row r="19" spans="1:7" x14ac:dyDescent="0.25">
      <c r="A19" s="84" t="s">
        <v>295</v>
      </c>
      <c r="B19" s="154">
        <v>29900</v>
      </c>
      <c r="C19" s="154">
        <v>108030.36</v>
      </c>
      <c r="D19" s="153">
        <v>137930.35999999999</v>
      </c>
      <c r="E19" s="154">
        <v>42977.279999999999</v>
      </c>
      <c r="F19" s="154">
        <v>42977.279999999999</v>
      </c>
      <c r="G19" s="153">
        <v>94953.079999999987</v>
      </c>
    </row>
    <row r="20" spans="1:7" x14ac:dyDescent="0.25">
      <c r="A20" s="84" t="s">
        <v>296</v>
      </c>
      <c r="B20" s="154">
        <v>0</v>
      </c>
      <c r="C20" s="154">
        <v>52525.03</v>
      </c>
      <c r="D20" s="153">
        <v>52525.03</v>
      </c>
      <c r="E20" s="154">
        <v>16739.009999999998</v>
      </c>
      <c r="F20" s="154">
        <v>16739.009999999998</v>
      </c>
      <c r="G20" s="153">
        <v>35786.020000000004</v>
      </c>
    </row>
    <row r="21" spans="1:7" x14ac:dyDescent="0.25">
      <c r="A21" s="84" t="s">
        <v>297</v>
      </c>
      <c r="B21" s="153"/>
      <c r="C21" s="153"/>
      <c r="D21" s="153">
        <v>0</v>
      </c>
      <c r="E21" s="153"/>
      <c r="F21" s="153"/>
      <c r="G21" s="153">
        <v>0</v>
      </c>
    </row>
    <row r="22" spans="1:7" x14ac:dyDescent="0.25">
      <c r="A22" s="84" t="s">
        <v>298</v>
      </c>
      <c r="B22" s="154">
        <v>4000</v>
      </c>
      <c r="C22" s="154">
        <v>10023</v>
      </c>
      <c r="D22" s="153">
        <v>14023</v>
      </c>
      <c r="E22" s="154">
        <v>150</v>
      </c>
      <c r="F22" s="154">
        <v>150</v>
      </c>
      <c r="G22" s="153">
        <v>13873</v>
      </c>
    </row>
    <row r="23" spans="1:7" x14ac:dyDescent="0.25">
      <c r="A23" s="84" t="s">
        <v>299</v>
      </c>
      <c r="B23" s="154">
        <v>0</v>
      </c>
      <c r="C23" s="154">
        <v>33949.620000000003</v>
      </c>
      <c r="D23" s="153">
        <v>33949.620000000003</v>
      </c>
      <c r="E23" s="154">
        <v>11947.43</v>
      </c>
      <c r="F23" s="154">
        <v>11947.43</v>
      </c>
      <c r="G23" s="153">
        <v>22002.190000000002</v>
      </c>
    </row>
    <row r="24" spans="1:7" x14ac:dyDescent="0.25">
      <c r="A24" s="84" t="s">
        <v>300</v>
      </c>
      <c r="B24" s="154">
        <v>11583.32</v>
      </c>
      <c r="C24" s="154">
        <v>353700.39</v>
      </c>
      <c r="D24" s="153">
        <v>365283.71</v>
      </c>
      <c r="E24" s="154">
        <v>195366.61</v>
      </c>
      <c r="F24" s="154">
        <v>195366.61</v>
      </c>
      <c r="G24" s="153">
        <v>169917.10000000003</v>
      </c>
    </row>
    <row r="25" spans="1:7" x14ac:dyDescent="0.25">
      <c r="A25" s="84" t="s">
        <v>301</v>
      </c>
      <c r="B25" s="154">
        <v>43000</v>
      </c>
      <c r="C25" s="154">
        <v>-18604.8</v>
      </c>
      <c r="D25" s="153">
        <v>24395.200000000001</v>
      </c>
      <c r="E25" s="154">
        <v>19395.2</v>
      </c>
      <c r="F25" s="154">
        <v>19395.2</v>
      </c>
      <c r="G25" s="153">
        <v>5000</v>
      </c>
    </row>
    <row r="26" spans="1:7" x14ac:dyDescent="0.25">
      <c r="A26" s="84" t="s">
        <v>302</v>
      </c>
      <c r="B26" s="153"/>
      <c r="C26" s="153"/>
      <c r="D26" s="153">
        <v>0</v>
      </c>
      <c r="E26" s="153"/>
      <c r="F26" s="153"/>
      <c r="G26" s="153">
        <v>0</v>
      </c>
    </row>
    <row r="27" spans="1:7" x14ac:dyDescent="0.25">
      <c r="A27" s="84" t="s">
        <v>303</v>
      </c>
      <c r="B27" s="154">
        <v>4000</v>
      </c>
      <c r="C27" s="154">
        <v>36517</v>
      </c>
      <c r="D27" s="153">
        <v>40517</v>
      </c>
      <c r="E27" s="154">
        <v>18417</v>
      </c>
      <c r="F27" s="154">
        <v>18417</v>
      </c>
      <c r="G27" s="153">
        <v>22100</v>
      </c>
    </row>
    <row r="28" spans="1:7" x14ac:dyDescent="0.25">
      <c r="A28" s="83" t="s">
        <v>304</v>
      </c>
      <c r="B28" s="153">
        <f>SUM(B29:B37)</f>
        <v>465798.53</v>
      </c>
      <c r="C28" s="153">
        <f t="shared" ref="C28:G28" si="3">SUM(C29:C37)</f>
        <v>236143.40999999997</v>
      </c>
      <c r="D28" s="153">
        <f t="shared" si="3"/>
        <v>701941.94000000006</v>
      </c>
      <c r="E28" s="153">
        <f t="shared" si="3"/>
        <v>341466.92000000004</v>
      </c>
      <c r="F28" s="153">
        <f t="shared" si="3"/>
        <v>341466.92000000004</v>
      </c>
      <c r="G28" s="153">
        <f t="shared" si="3"/>
        <v>360475.02</v>
      </c>
    </row>
    <row r="29" spans="1:7" x14ac:dyDescent="0.25">
      <c r="A29" s="84" t="s">
        <v>305</v>
      </c>
      <c r="B29" s="154">
        <v>99066.07</v>
      </c>
      <c r="C29" s="154">
        <v>84.25</v>
      </c>
      <c r="D29" s="153">
        <v>99150.32</v>
      </c>
      <c r="E29" s="154">
        <v>62440.32</v>
      </c>
      <c r="F29" s="154">
        <v>62440.32</v>
      </c>
      <c r="G29" s="153">
        <v>36710.000000000007</v>
      </c>
    </row>
    <row r="30" spans="1:7" x14ac:dyDescent="0.25">
      <c r="A30" s="84" t="s">
        <v>306</v>
      </c>
      <c r="B30" s="154">
        <v>9600</v>
      </c>
      <c r="C30" s="154">
        <v>3906.16</v>
      </c>
      <c r="D30" s="153">
        <v>13506.16</v>
      </c>
      <c r="E30" s="154">
        <v>7435.62</v>
      </c>
      <c r="F30" s="154">
        <v>7435.62</v>
      </c>
      <c r="G30" s="153">
        <v>6070.54</v>
      </c>
    </row>
    <row r="31" spans="1:7" x14ac:dyDescent="0.25">
      <c r="A31" s="84" t="s">
        <v>307</v>
      </c>
      <c r="B31" s="154">
        <v>0</v>
      </c>
      <c r="C31" s="154">
        <v>7079</v>
      </c>
      <c r="D31" s="153">
        <v>7079</v>
      </c>
      <c r="E31" s="154">
        <v>5579</v>
      </c>
      <c r="F31" s="154">
        <v>5579</v>
      </c>
      <c r="G31" s="153">
        <v>1500</v>
      </c>
    </row>
    <row r="32" spans="1:7" x14ac:dyDescent="0.25">
      <c r="A32" s="84" t="s">
        <v>308</v>
      </c>
      <c r="B32" s="154">
        <v>63000</v>
      </c>
      <c r="C32" s="154">
        <v>7208.53</v>
      </c>
      <c r="D32" s="153">
        <v>70208.53</v>
      </c>
      <c r="E32" s="154">
        <v>56208.53</v>
      </c>
      <c r="F32" s="154">
        <v>56208.53</v>
      </c>
      <c r="G32" s="153">
        <v>14000</v>
      </c>
    </row>
    <row r="33" spans="1:7" x14ac:dyDescent="0.25">
      <c r="A33" s="84" t="s">
        <v>309</v>
      </c>
      <c r="B33" s="154">
        <v>18000</v>
      </c>
      <c r="C33" s="154">
        <v>156973.4</v>
      </c>
      <c r="D33" s="153">
        <v>174973.4</v>
      </c>
      <c r="E33" s="154">
        <v>62644.6</v>
      </c>
      <c r="F33" s="154">
        <v>62644.6</v>
      </c>
      <c r="G33" s="153">
        <v>112328.79999999999</v>
      </c>
    </row>
    <row r="34" spans="1:7" x14ac:dyDescent="0.25">
      <c r="A34" s="84" t="s">
        <v>310</v>
      </c>
      <c r="B34" s="153"/>
      <c r="C34" s="153"/>
      <c r="D34" s="153">
        <v>0</v>
      </c>
      <c r="E34" s="153"/>
      <c r="F34" s="153"/>
      <c r="G34" s="153">
        <v>0</v>
      </c>
    </row>
    <row r="35" spans="1:7" x14ac:dyDescent="0.25">
      <c r="A35" s="84" t="s">
        <v>311</v>
      </c>
      <c r="B35" s="154">
        <v>11400</v>
      </c>
      <c r="C35" s="154">
        <v>69968.78</v>
      </c>
      <c r="D35" s="153">
        <v>81368.78</v>
      </c>
      <c r="E35" s="154">
        <v>40876.18</v>
      </c>
      <c r="F35" s="154">
        <v>40876.18</v>
      </c>
      <c r="G35" s="153">
        <v>40492.6</v>
      </c>
    </row>
    <row r="36" spans="1:7" x14ac:dyDescent="0.25">
      <c r="A36" s="84" t="s">
        <v>312</v>
      </c>
      <c r="B36" s="154">
        <v>110500</v>
      </c>
      <c r="C36" s="154">
        <v>13521.49</v>
      </c>
      <c r="D36" s="153">
        <v>124021.49</v>
      </c>
      <c r="E36" s="154">
        <v>20883.79</v>
      </c>
      <c r="F36" s="154">
        <v>20883.79</v>
      </c>
      <c r="G36" s="153">
        <v>103137.70000000001</v>
      </c>
    </row>
    <row r="37" spans="1:7" x14ac:dyDescent="0.25">
      <c r="A37" s="84" t="s">
        <v>313</v>
      </c>
      <c r="B37" s="154">
        <v>154232.46</v>
      </c>
      <c r="C37" s="154">
        <v>-22598.2</v>
      </c>
      <c r="D37" s="153">
        <v>131634.25999999998</v>
      </c>
      <c r="E37" s="154">
        <v>85398.88</v>
      </c>
      <c r="F37" s="154">
        <v>85398.88</v>
      </c>
      <c r="G37" s="153">
        <v>46235.379999999976</v>
      </c>
    </row>
    <row r="38" spans="1:7" x14ac:dyDescent="0.25">
      <c r="A38" s="83" t="s">
        <v>314</v>
      </c>
      <c r="B38" s="80">
        <f>SUM(B39:B47)</f>
        <v>2961.03</v>
      </c>
      <c r="C38" s="80">
        <f t="shared" ref="C38:G38" si="4">SUM(C39:C47)</f>
        <v>59370.97</v>
      </c>
      <c r="D38" s="80">
        <f t="shared" si="4"/>
        <v>62332</v>
      </c>
      <c r="E38" s="80">
        <f t="shared" si="4"/>
        <v>42096</v>
      </c>
      <c r="F38" s="80">
        <f t="shared" si="4"/>
        <v>42096</v>
      </c>
      <c r="G38" s="80">
        <f t="shared" si="4"/>
        <v>20236</v>
      </c>
    </row>
    <row r="39" spans="1:7" x14ac:dyDescent="0.25">
      <c r="A39" s="84" t="s">
        <v>315</v>
      </c>
      <c r="B39" s="153"/>
      <c r="C39" s="153"/>
      <c r="D39" s="153">
        <v>0</v>
      </c>
      <c r="E39" s="153"/>
      <c r="F39" s="153"/>
      <c r="G39" s="153">
        <v>0</v>
      </c>
    </row>
    <row r="40" spans="1:7" x14ac:dyDescent="0.25">
      <c r="A40" s="84" t="s">
        <v>316</v>
      </c>
      <c r="B40" s="153"/>
      <c r="C40" s="153"/>
      <c r="D40" s="153">
        <v>0</v>
      </c>
      <c r="E40" s="153"/>
      <c r="F40" s="153"/>
      <c r="G40" s="153">
        <v>0</v>
      </c>
    </row>
    <row r="41" spans="1:7" x14ac:dyDescent="0.25">
      <c r="A41" s="84" t="s">
        <v>317</v>
      </c>
      <c r="B41" s="153"/>
      <c r="C41" s="153"/>
      <c r="D41" s="153">
        <v>0</v>
      </c>
      <c r="E41" s="153"/>
      <c r="F41" s="153"/>
      <c r="G41" s="153">
        <v>0</v>
      </c>
    </row>
    <row r="42" spans="1:7" x14ac:dyDescent="0.25">
      <c r="A42" s="84" t="s">
        <v>318</v>
      </c>
      <c r="B42" s="154">
        <v>2961.03</v>
      </c>
      <c r="C42" s="154">
        <v>59370.97</v>
      </c>
      <c r="D42" s="153">
        <v>62332</v>
      </c>
      <c r="E42" s="154">
        <v>42096</v>
      </c>
      <c r="F42" s="154">
        <v>42096</v>
      </c>
      <c r="G42" s="153">
        <v>20236</v>
      </c>
    </row>
    <row r="43" spans="1:7" x14ac:dyDescent="0.25">
      <c r="A43" s="84" t="s">
        <v>319</v>
      </c>
      <c r="B43" s="153"/>
      <c r="C43" s="153"/>
      <c r="D43" s="153">
        <v>0</v>
      </c>
      <c r="E43" s="153"/>
      <c r="F43" s="153"/>
      <c r="G43" s="153">
        <v>0</v>
      </c>
    </row>
    <row r="44" spans="1:7" x14ac:dyDescent="0.25">
      <c r="A44" s="84" t="s">
        <v>320</v>
      </c>
      <c r="B44" s="153"/>
      <c r="C44" s="153"/>
      <c r="D44" s="153">
        <v>0</v>
      </c>
      <c r="E44" s="153"/>
      <c r="F44" s="153"/>
      <c r="G44" s="153">
        <v>0</v>
      </c>
    </row>
    <row r="45" spans="1:7" x14ac:dyDescent="0.25">
      <c r="A45" s="84" t="s">
        <v>321</v>
      </c>
      <c r="B45" s="153"/>
      <c r="C45" s="153"/>
      <c r="D45" s="153">
        <v>0</v>
      </c>
      <c r="E45" s="153"/>
      <c r="F45" s="153"/>
      <c r="G45" s="153">
        <v>0</v>
      </c>
    </row>
    <row r="46" spans="1:7" x14ac:dyDescent="0.25">
      <c r="A46" s="84" t="s">
        <v>322</v>
      </c>
      <c r="B46" s="153"/>
      <c r="C46" s="153"/>
      <c r="D46" s="153">
        <v>0</v>
      </c>
      <c r="E46" s="153"/>
      <c r="F46" s="153"/>
      <c r="G46" s="153">
        <v>0</v>
      </c>
    </row>
    <row r="47" spans="1:7" x14ac:dyDescent="0.25">
      <c r="A47" s="84" t="s">
        <v>323</v>
      </c>
      <c r="B47" s="153"/>
      <c r="C47" s="153"/>
      <c r="D47" s="153">
        <v>0</v>
      </c>
      <c r="E47" s="153"/>
      <c r="F47" s="153"/>
      <c r="G47" s="153">
        <v>0</v>
      </c>
    </row>
    <row r="48" spans="1:7" x14ac:dyDescent="0.25">
      <c r="A48" s="83" t="s">
        <v>324</v>
      </c>
      <c r="B48" s="80">
        <f>SUM(B49:B57)</f>
        <v>270000</v>
      </c>
      <c r="C48" s="80">
        <f t="shared" ref="C48:G48" si="5">SUM(C49:C57)</f>
        <v>-14100</v>
      </c>
      <c r="D48" s="80">
        <f t="shared" si="5"/>
        <v>255900</v>
      </c>
      <c r="E48" s="80">
        <f t="shared" si="5"/>
        <v>247900</v>
      </c>
      <c r="F48" s="80">
        <f t="shared" si="5"/>
        <v>247900</v>
      </c>
      <c r="G48" s="80">
        <f t="shared" si="5"/>
        <v>8000</v>
      </c>
    </row>
    <row r="49" spans="1:7" x14ac:dyDescent="0.25">
      <c r="A49" s="84" t="s">
        <v>325</v>
      </c>
      <c r="B49" s="153"/>
      <c r="C49" s="153"/>
      <c r="D49" s="153">
        <v>0</v>
      </c>
      <c r="E49" s="153"/>
      <c r="F49" s="153"/>
      <c r="G49" s="153">
        <v>0</v>
      </c>
    </row>
    <row r="50" spans="1:7" x14ac:dyDescent="0.25">
      <c r="A50" s="84" t="s">
        <v>326</v>
      </c>
      <c r="B50" s="153">
        <v>0</v>
      </c>
      <c r="C50" s="153">
        <v>8000</v>
      </c>
      <c r="D50" s="153">
        <v>8000</v>
      </c>
      <c r="E50" s="153">
        <v>0</v>
      </c>
      <c r="F50" s="153">
        <v>0</v>
      </c>
      <c r="G50" s="153">
        <v>8000</v>
      </c>
    </row>
    <row r="51" spans="1:7" x14ac:dyDescent="0.25">
      <c r="A51" s="84" t="s">
        <v>327</v>
      </c>
      <c r="B51" s="153"/>
      <c r="C51" s="153"/>
      <c r="D51" s="153">
        <v>0</v>
      </c>
      <c r="E51" s="153"/>
      <c r="F51" s="153"/>
      <c r="G51" s="153">
        <v>0</v>
      </c>
    </row>
    <row r="52" spans="1:7" x14ac:dyDescent="0.25">
      <c r="A52" s="84" t="s">
        <v>328</v>
      </c>
      <c r="B52" s="154">
        <v>270000</v>
      </c>
      <c r="C52" s="154">
        <v>-22100</v>
      </c>
      <c r="D52" s="153">
        <v>247900</v>
      </c>
      <c r="E52" s="154">
        <v>247900</v>
      </c>
      <c r="F52" s="154">
        <v>247900</v>
      </c>
      <c r="G52" s="153">
        <v>0</v>
      </c>
    </row>
    <row r="53" spans="1:7" x14ac:dyDescent="0.25">
      <c r="A53" s="84" t="s">
        <v>329</v>
      </c>
      <c r="B53" s="153"/>
      <c r="C53" s="153"/>
      <c r="D53" s="153">
        <v>0</v>
      </c>
      <c r="E53" s="153"/>
      <c r="F53" s="153"/>
      <c r="G53" s="153">
        <v>0</v>
      </c>
    </row>
    <row r="54" spans="1:7" x14ac:dyDescent="0.25">
      <c r="A54" s="84" t="s">
        <v>330</v>
      </c>
      <c r="B54" s="153"/>
      <c r="C54" s="153"/>
      <c r="D54" s="153">
        <v>0</v>
      </c>
      <c r="E54" s="153"/>
      <c r="F54" s="153"/>
      <c r="G54" s="153">
        <v>0</v>
      </c>
    </row>
    <row r="55" spans="1:7" x14ac:dyDescent="0.25">
      <c r="A55" s="84" t="s">
        <v>331</v>
      </c>
      <c r="B55" s="153"/>
      <c r="C55" s="153"/>
      <c r="D55" s="153">
        <v>0</v>
      </c>
      <c r="E55" s="153"/>
      <c r="F55" s="153"/>
      <c r="G55" s="153">
        <v>0</v>
      </c>
    </row>
    <row r="56" spans="1:7" x14ac:dyDescent="0.25">
      <c r="A56" s="84" t="s">
        <v>332</v>
      </c>
      <c r="B56" s="153"/>
      <c r="C56" s="153"/>
      <c r="D56" s="153">
        <v>0</v>
      </c>
      <c r="E56" s="153"/>
      <c r="F56" s="153"/>
      <c r="G56" s="153">
        <v>0</v>
      </c>
    </row>
    <row r="57" spans="1:7" x14ac:dyDescent="0.25">
      <c r="A57" s="84" t="s">
        <v>333</v>
      </c>
      <c r="B57" s="153"/>
      <c r="C57" s="153"/>
      <c r="D57" s="153">
        <v>0</v>
      </c>
      <c r="E57" s="153"/>
      <c r="F57" s="153"/>
      <c r="G57" s="153">
        <v>0</v>
      </c>
    </row>
    <row r="58" spans="1:7" x14ac:dyDescent="0.25">
      <c r="A58" s="83" t="s">
        <v>334</v>
      </c>
      <c r="B58" s="153"/>
      <c r="C58" s="80">
        <f t="shared" ref="C58:G58" si="6">SUM(C59:C61)</f>
        <v>0</v>
      </c>
      <c r="D58" s="80">
        <f t="shared" si="6"/>
        <v>0</v>
      </c>
      <c r="E58" s="80">
        <f t="shared" si="6"/>
        <v>0</v>
      </c>
      <c r="F58" s="80">
        <f t="shared" si="6"/>
        <v>0</v>
      </c>
      <c r="G58" s="80">
        <f t="shared" si="6"/>
        <v>0</v>
      </c>
    </row>
    <row r="59" spans="1:7" x14ac:dyDescent="0.25">
      <c r="A59" s="84" t="s">
        <v>335</v>
      </c>
      <c r="B59" s="80"/>
      <c r="C59" s="80"/>
      <c r="D59" s="80"/>
      <c r="E59" s="80"/>
      <c r="F59" s="80"/>
      <c r="G59" s="80">
        <f>D59-E59</f>
        <v>0</v>
      </c>
    </row>
    <row r="60" spans="1:7" x14ac:dyDescent="0.25">
      <c r="A60" s="84" t="s">
        <v>336</v>
      </c>
      <c r="B60" s="80"/>
      <c r="C60" s="80"/>
      <c r="D60" s="80"/>
      <c r="E60" s="80"/>
      <c r="F60" s="80"/>
      <c r="G60" s="80">
        <f t="shared" ref="G60:G61" si="7">D60-E60</f>
        <v>0</v>
      </c>
    </row>
    <row r="61" spans="1:7" x14ac:dyDescent="0.25">
      <c r="A61" s="84" t="s">
        <v>337</v>
      </c>
      <c r="B61" s="80"/>
      <c r="C61" s="80"/>
      <c r="D61" s="80"/>
      <c r="E61" s="80"/>
      <c r="F61" s="80"/>
      <c r="G61" s="80">
        <f t="shared" si="7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8">SUM(C63:C67,C69:C70)</f>
        <v>0</v>
      </c>
      <c r="D62" s="80">
        <f t="shared" si="8"/>
        <v>0</v>
      </c>
      <c r="E62" s="80">
        <f t="shared" si="8"/>
        <v>0</v>
      </c>
      <c r="F62" s="80">
        <f t="shared" si="8"/>
        <v>0</v>
      </c>
      <c r="G62" s="80">
        <f t="shared" si="8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9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9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9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9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9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9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9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0">SUM(C72:C74)</f>
        <v>0</v>
      </c>
      <c r="D71" s="80">
        <f t="shared" si="10"/>
        <v>0</v>
      </c>
      <c r="E71" s="80">
        <f t="shared" si="10"/>
        <v>0</v>
      </c>
      <c r="F71" s="80">
        <f t="shared" si="10"/>
        <v>0</v>
      </c>
      <c r="G71" s="80">
        <f t="shared" si="10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11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11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2">SUM(C76:C82)</f>
        <v>0</v>
      </c>
      <c r="D75" s="80">
        <f t="shared" si="12"/>
        <v>0</v>
      </c>
      <c r="E75" s="80">
        <f t="shared" si="12"/>
        <v>0</v>
      </c>
      <c r="F75" s="80">
        <f t="shared" si="12"/>
        <v>0</v>
      </c>
      <c r="G75" s="80">
        <f t="shared" si="12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13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13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13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13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13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13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4">SUM(C85,C93,C103,C113,C123,C133,C137,C146,C150)</f>
        <v>0</v>
      </c>
      <c r="D84" s="79">
        <f t="shared" si="14"/>
        <v>0</v>
      </c>
      <c r="E84" s="79">
        <f t="shared" si="14"/>
        <v>0</v>
      </c>
      <c r="F84" s="79">
        <f t="shared" si="14"/>
        <v>0</v>
      </c>
      <c r="G84" s="79">
        <f t="shared" si="14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5">SUM(C86:C92)</f>
        <v>0</v>
      </c>
      <c r="D85" s="80">
        <f t="shared" si="15"/>
        <v>0</v>
      </c>
      <c r="E85" s="80">
        <f t="shared" si="15"/>
        <v>0</v>
      </c>
      <c r="F85" s="80">
        <f t="shared" si="15"/>
        <v>0</v>
      </c>
      <c r="G85" s="80">
        <f t="shared" si="15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16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16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16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16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16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16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7">SUM(C94:C102)</f>
        <v>0</v>
      </c>
      <c r="D93" s="80">
        <f t="shared" si="17"/>
        <v>0</v>
      </c>
      <c r="E93" s="80">
        <f t="shared" si="17"/>
        <v>0</v>
      </c>
      <c r="F93" s="80">
        <f t="shared" si="17"/>
        <v>0</v>
      </c>
      <c r="G93" s="80">
        <f t="shared" si="17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18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18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18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18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18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18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18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18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9">SUM(D104:D112)</f>
        <v>0</v>
      </c>
      <c r="E103" s="80">
        <f t="shared" si="19"/>
        <v>0</v>
      </c>
      <c r="F103" s="80">
        <f t="shared" si="19"/>
        <v>0</v>
      </c>
      <c r="G103" s="80">
        <f t="shared" si="19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0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0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0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0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0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0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0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0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1">SUM(C114:C122)</f>
        <v>0</v>
      </c>
      <c r="D113" s="80">
        <f t="shared" si="21"/>
        <v>0</v>
      </c>
      <c r="E113" s="80">
        <f t="shared" si="21"/>
        <v>0</v>
      </c>
      <c r="F113" s="80">
        <f t="shared" si="21"/>
        <v>0</v>
      </c>
      <c r="G113" s="80">
        <f t="shared" si="21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2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2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2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2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2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2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2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2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3">SUM(C124:C132)</f>
        <v>0</v>
      </c>
      <c r="D123" s="80">
        <f t="shared" si="23"/>
        <v>0</v>
      </c>
      <c r="E123" s="80">
        <f t="shared" si="23"/>
        <v>0</v>
      </c>
      <c r="F123" s="80">
        <f t="shared" si="23"/>
        <v>0</v>
      </c>
      <c r="G123" s="80">
        <f t="shared" si="23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4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4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4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4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4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4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4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4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25">SUM(C134:C136)</f>
        <v>0</v>
      </c>
      <c r="D133" s="80">
        <f t="shared" si="25"/>
        <v>0</v>
      </c>
      <c r="E133" s="80">
        <f t="shared" si="25"/>
        <v>0</v>
      </c>
      <c r="F133" s="80">
        <f t="shared" si="25"/>
        <v>0</v>
      </c>
      <c r="G133" s="80">
        <f t="shared" si="25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26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26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27">SUM(C138:C142,C144:C145)</f>
        <v>0</v>
      </c>
      <c r="D137" s="80">
        <f t="shared" si="27"/>
        <v>0</v>
      </c>
      <c r="E137" s="80">
        <f t="shared" si="27"/>
        <v>0</v>
      </c>
      <c r="F137" s="80">
        <f t="shared" si="27"/>
        <v>0</v>
      </c>
      <c r="G137" s="80">
        <f t="shared" si="27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28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28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28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28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28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28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28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29">SUM(C147:C149)</f>
        <v>0</v>
      </c>
      <c r="D146" s="80">
        <f t="shared" si="29"/>
        <v>0</v>
      </c>
      <c r="E146" s="80">
        <f t="shared" si="29"/>
        <v>0</v>
      </c>
      <c r="F146" s="80">
        <f t="shared" si="29"/>
        <v>0</v>
      </c>
      <c r="G146" s="80">
        <f t="shared" si="29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0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0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1">SUM(C151:C157)</f>
        <v>0</v>
      </c>
      <c r="D150" s="80">
        <f t="shared" si="31"/>
        <v>0</v>
      </c>
      <c r="E150" s="80">
        <f t="shared" si="31"/>
        <v>0</v>
      </c>
      <c r="F150" s="80">
        <f t="shared" si="31"/>
        <v>0</v>
      </c>
      <c r="G150" s="80">
        <f t="shared" si="31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2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2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2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2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2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5659000.0000000009</v>
      </c>
      <c r="C159" s="79">
        <f t="shared" ref="C159:G159" si="33">C9+C84</f>
        <v>984949.51999999979</v>
      </c>
      <c r="D159" s="79">
        <f t="shared" si="33"/>
        <v>6643949.5199999996</v>
      </c>
      <c r="E159" s="79">
        <f t="shared" si="33"/>
        <v>4156752.58</v>
      </c>
      <c r="F159" s="79">
        <f t="shared" si="33"/>
        <v>4156752.58</v>
      </c>
      <c r="G159" s="79">
        <f t="shared" si="33"/>
        <v>2487196.9399999995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5659000.0000000009</v>
      </c>
      <c r="Q2" s="18">
        <f>'Formato 6 a)'!C9</f>
        <v>984949.51999999979</v>
      </c>
      <c r="R2" s="18">
        <f>'Formato 6 a)'!D9</f>
        <v>6643949.5199999996</v>
      </c>
      <c r="S2" s="18">
        <f>'Formato 6 a)'!E9</f>
        <v>4156752.58</v>
      </c>
      <c r="T2" s="18">
        <f>'Formato 6 a)'!F9</f>
        <v>4156752.58</v>
      </c>
      <c r="U2" s="18">
        <f>'Formato 6 a)'!G9</f>
        <v>2487196.9399999995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4827757.12</v>
      </c>
      <c r="Q3" s="18">
        <f>'Formato 6 a)'!C10</f>
        <v>127394.53999999992</v>
      </c>
      <c r="R3" s="18">
        <f>'Formato 6 a)'!D10</f>
        <v>4955151.6599999992</v>
      </c>
      <c r="S3" s="18">
        <f>'Formato 6 a)'!E10</f>
        <v>3220297.1300000004</v>
      </c>
      <c r="T3" s="18">
        <f>'Formato 6 a)'!F10</f>
        <v>3220297.1300000004</v>
      </c>
      <c r="U3" s="18">
        <f>'Formato 6 a)'!G10</f>
        <v>1734854.5299999996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4174358.4</v>
      </c>
      <c r="Q4" s="18">
        <f>'Formato 6 a)'!C11</f>
        <v>-336518.89</v>
      </c>
      <c r="R4" s="18">
        <f>'Formato 6 a)'!D11</f>
        <v>3837839.51</v>
      </c>
      <c r="S4" s="18">
        <f>'Formato 6 a)'!E11</f>
        <v>2942811.91</v>
      </c>
      <c r="T4" s="18">
        <f>'Formato 6 a)'!F11</f>
        <v>2942811.91</v>
      </c>
      <c r="U4" s="18">
        <f>'Formato 6 a)'!G11</f>
        <v>895027.59999999963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24000</v>
      </c>
      <c r="Q5" s="18">
        <f>'Formato 6 a)'!C12</f>
        <v>-16530.34</v>
      </c>
      <c r="R5" s="18">
        <f>'Formato 6 a)'!D12</f>
        <v>7469.66</v>
      </c>
      <c r="S5" s="18">
        <f>'Formato 6 a)'!E12</f>
        <v>7469.66</v>
      </c>
      <c r="T5" s="18">
        <f>'Formato 6 a)'!F12</f>
        <v>7469.66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629398.72</v>
      </c>
      <c r="Q6" s="18">
        <f>'Formato 6 a)'!C13</f>
        <v>102110.17</v>
      </c>
      <c r="R6" s="18">
        <f>'Formato 6 a)'!D13</f>
        <v>731508.89</v>
      </c>
      <c r="S6" s="18">
        <f>'Formato 6 a)'!E13</f>
        <v>190027.16</v>
      </c>
      <c r="T6" s="18">
        <f>'Formato 6 a)'!F13</f>
        <v>190027.16</v>
      </c>
      <c r="U6" s="18">
        <f>'Formato 6 a)'!G13</f>
        <v>541481.73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378333.6</v>
      </c>
      <c r="R8" s="18">
        <f>'Formato 6 a)'!D15</f>
        <v>378333.6</v>
      </c>
      <c r="S8" s="18">
        <f>'Formato 6 a)'!E15</f>
        <v>79988.399999999994</v>
      </c>
      <c r="T8" s="18">
        <f>'Formato 6 a)'!F15</f>
        <v>79988.399999999994</v>
      </c>
      <c r="U8" s="18">
        <f>'Formato 6 a)'!G15</f>
        <v>298345.19999999995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92483.32</v>
      </c>
      <c r="Q11" s="18">
        <f>'Formato 6 a)'!C18</f>
        <v>576140.6</v>
      </c>
      <c r="R11" s="18">
        <f>'Formato 6 a)'!D18</f>
        <v>668623.91999999993</v>
      </c>
      <c r="S11" s="18">
        <f>'Formato 6 a)'!E18</f>
        <v>304992.52999999997</v>
      </c>
      <c r="T11" s="18">
        <f>'Formato 6 a)'!F18</f>
        <v>304992.52999999997</v>
      </c>
      <c r="U11" s="18">
        <f>'Formato 6 a)'!G18</f>
        <v>363631.39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29900</v>
      </c>
      <c r="Q12" s="18">
        <f>'Formato 6 a)'!C19</f>
        <v>108030.36</v>
      </c>
      <c r="R12" s="18">
        <f>'Formato 6 a)'!D19</f>
        <v>137930.35999999999</v>
      </c>
      <c r="S12" s="18">
        <f>'Formato 6 a)'!E19</f>
        <v>42977.279999999999</v>
      </c>
      <c r="T12" s="18">
        <f>'Formato 6 a)'!F19</f>
        <v>42977.279999999999</v>
      </c>
      <c r="U12" s="18">
        <f>'Formato 6 a)'!G19</f>
        <v>94953.079999999987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52525.03</v>
      </c>
      <c r="R13" s="18">
        <f>'Formato 6 a)'!D20</f>
        <v>52525.03</v>
      </c>
      <c r="S13" s="18">
        <f>'Formato 6 a)'!E20</f>
        <v>16739.009999999998</v>
      </c>
      <c r="T13" s="18">
        <f>'Formato 6 a)'!F20</f>
        <v>16739.009999999998</v>
      </c>
      <c r="U13" s="18">
        <f>'Formato 6 a)'!G20</f>
        <v>35786.020000000004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4000</v>
      </c>
      <c r="Q15" s="18">
        <f>'Formato 6 a)'!C22</f>
        <v>10023</v>
      </c>
      <c r="R15" s="18">
        <f>'Formato 6 a)'!D22</f>
        <v>14023</v>
      </c>
      <c r="S15" s="18">
        <f>'Formato 6 a)'!E22</f>
        <v>150</v>
      </c>
      <c r="T15" s="18">
        <f>'Formato 6 a)'!F22</f>
        <v>150</v>
      </c>
      <c r="U15" s="18">
        <f>'Formato 6 a)'!G22</f>
        <v>13873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33949.620000000003</v>
      </c>
      <c r="R16" s="18">
        <f>'Formato 6 a)'!D23</f>
        <v>33949.620000000003</v>
      </c>
      <c r="S16" s="18">
        <f>'Formato 6 a)'!E23</f>
        <v>11947.43</v>
      </c>
      <c r="T16" s="18">
        <f>'Formato 6 a)'!F23</f>
        <v>11947.43</v>
      </c>
      <c r="U16" s="18">
        <f>'Formato 6 a)'!G23</f>
        <v>22002.190000000002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11583.32</v>
      </c>
      <c r="Q17" s="18">
        <f>'Formato 6 a)'!C24</f>
        <v>353700.39</v>
      </c>
      <c r="R17" s="18">
        <f>'Formato 6 a)'!D24</f>
        <v>365283.71</v>
      </c>
      <c r="S17" s="18">
        <f>'Formato 6 a)'!E24</f>
        <v>195366.61</v>
      </c>
      <c r="T17" s="18">
        <f>'Formato 6 a)'!F24</f>
        <v>195366.61</v>
      </c>
      <c r="U17" s="18">
        <f>'Formato 6 a)'!G24</f>
        <v>169917.10000000003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43000</v>
      </c>
      <c r="Q18" s="18">
        <f>'Formato 6 a)'!C25</f>
        <v>-18604.8</v>
      </c>
      <c r="R18" s="18">
        <f>'Formato 6 a)'!D25</f>
        <v>24395.200000000001</v>
      </c>
      <c r="S18" s="18">
        <f>'Formato 6 a)'!E25</f>
        <v>19395.2</v>
      </c>
      <c r="T18" s="18">
        <f>'Formato 6 a)'!F25</f>
        <v>19395.2</v>
      </c>
      <c r="U18" s="18">
        <f>'Formato 6 a)'!G25</f>
        <v>5000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4000</v>
      </c>
      <c r="Q20" s="18">
        <f>'Formato 6 a)'!C27</f>
        <v>36517</v>
      </c>
      <c r="R20" s="18">
        <f>'Formato 6 a)'!D27</f>
        <v>40517</v>
      </c>
      <c r="S20" s="18">
        <f>'Formato 6 a)'!E27</f>
        <v>18417</v>
      </c>
      <c r="T20" s="18">
        <f>'Formato 6 a)'!F27</f>
        <v>18417</v>
      </c>
      <c r="U20" s="18">
        <f>'Formato 6 a)'!G27</f>
        <v>22100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465798.53</v>
      </c>
      <c r="Q21" s="18">
        <f>'Formato 6 a)'!C28</f>
        <v>236143.40999999997</v>
      </c>
      <c r="R21" s="18">
        <f>'Formato 6 a)'!D28</f>
        <v>701941.94000000006</v>
      </c>
      <c r="S21" s="18">
        <f>'Formato 6 a)'!E28</f>
        <v>341466.92000000004</v>
      </c>
      <c r="T21" s="18">
        <f>'Formato 6 a)'!F28</f>
        <v>341466.92000000004</v>
      </c>
      <c r="U21" s="18">
        <f>'Formato 6 a)'!G28</f>
        <v>360475.02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99066.07</v>
      </c>
      <c r="Q22" s="18">
        <f>'Formato 6 a)'!C29</f>
        <v>84.25</v>
      </c>
      <c r="R22" s="18">
        <f>'Formato 6 a)'!D29</f>
        <v>99150.32</v>
      </c>
      <c r="S22" s="18">
        <f>'Formato 6 a)'!E29</f>
        <v>62440.32</v>
      </c>
      <c r="T22" s="18">
        <f>'Formato 6 a)'!F29</f>
        <v>62440.32</v>
      </c>
      <c r="U22" s="18">
        <f>'Formato 6 a)'!G29</f>
        <v>36710.000000000007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9600</v>
      </c>
      <c r="Q23" s="18">
        <f>'Formato 6 a)'!C30</f>
        <v>3906.16</v>
      </c>
      <c r="R23" s="18">
        <f>'Formato 6 a)'!D30</f>
        <v>13506.16</v>
      </c>
      <c r="S23" s="18">
        <f>'Formato 6 a)'!E30</f>
        <v>7435.62</v>
      </c>
      <c r="T23" s="18">
        <f>'Formato 6 a)'!F30</f>
        <v>7435.62</v>
      </c>
      <c r="U23" s="18">
        <f>'Formato 6 a)'!G30</f>
        <v>6070.54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7079</v>
      </c>
      <c r="R24" s="18">
        <f>'Formato 6 a)'!D31</f>
        <v>7079</v>
      </c>
      <c r="S24" s="18">
        <f>'Formato 6 a)'!E31</f>
        <v>5579</v>
      </c>
      <c r="T24" s="18">
        <f>'Formato 6 a)'!F31</f>
        <v>5579</v>
      </c>
      <c r="U24" s="18">
        <f>'Formato 6 a)'!G31</f>
        <v>1500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63000</v>
      </c>
      <c r="Q25" s="18">
        <f>'Formato 6 a)'!C32</f>
        <v>7208.53</v>
      </c>
      <c r="R25" s="18">
        <f>'Formato 6 a)'!D32</f>
        <v>70208.53</v>
      </c>
      <c r="S25" s="18">
        <f>'Formato 6 a)'!E32</f>
        <v>56208.53</v>
      </c>
      <c r="T25" s="18">
        <f>'Formato 6 a)'!F32</f>
        <v>56208.53</v>
      </c>
      <c r="U25" s="18">
        <f>'Formato 6 a)'!G32</f>
        <v>14000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18000</v>
      </c>
      <c r="Q26" s="18">
        <f>'Formato 6 a)'!C33</f>
        <v>156973.4</v>
      </c>
      <c r="R26" s="18">
        <f>'Formato 6 a)'!D33</f>
        <v>174973.4</v>
      </c>
      <c r="S26" s="18">
        <f>'Formato 6 a)'!E33</f>
        <v>62644.6</v>
      </c>
      <c r="T26" s="18">
        <f>'Formato 6 a)'!F33</f>
        <v>62644.6</v>
      </c>
      <c r="U26" s="18">
        <f>'Formato 6 a)'!G33</f>
        <v>112328.79999999999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11400</v>
      </c>
      <c r="Q28" s="18">
        <f>'Formato 6 a)'!C35</f>
        <v>69968.78</v>
      </c>
      <c r="R28" s="18">
        <f>'Formato 6 a)'!D35</f>
        <v>81368.78</v>
      </c>
      <c r="S28" s="18">
        <f>'Formato 6 a)'!E35</f>
        <v>40876.18</v>
      </c>
      <c r="T28" s="18">
        <f>'Formato 6 a)'!F35</f>
        <v>40876.18</v>
      </c>
      <c r="U28" s="18">
        <f>'Formato 6 a)'!G35</f>
        <v>40492.6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110500</v>
      </c>
      <c r="Q29" s="18">
        <f>'Formato 6 a)'!C36</f>
        <v>13521.49</v>
      </c>
      <c r="R29" s="18">
        <f>'Formato 6 a)'!D36</f>
        <v>124021.49</v>
      </c>
      <c r="S29" s="18">
        <f>'Formato 6 a)'!E36</f>
        <v>20883.79</v>
      </c>
      <c r="T29" s="18">
        <f>'Formato 6 a)'!F36</f>
        <v>20883.79</v>
      </c>
      <c r="U29" s="18">
        <f>'Formato 6 a)'!G36</f>
        <v>103137.70000000001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154232.46</v>
      </c>
      <c r="Q30" s="18">
        <f>'Formato 6 a)'!C37</f>
        <v>-22598.2</v>
      </c>
      <c r="R30" s="18">
        <f>'Formato 6 a)'!D37</f>
        <v>131634.25999999998</v>
      </c>
      <c r="S30" s="18">
        <f>'Formato 6 a)'!E37</f>
        <v>85398.88</v>
      </c>
      <c r="T30" s="18">
        <f>'Formato 6 a)'!F37</f>
        <v>85398.88</v>
      </c>
      <c r="U30" s="18">
        <f>'Formato 6 a)'!G37</f>
        <v>46235.379999999976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2961.03</v>
      </c>
      <c r="Q31" s="18">
        <f>'Formato 6 a)'!C38</f>
        <v>59370.97</v>
      </c>
      <c r="R31" s="18">
        <f>'Formato 6 a)'!D38</f>
        <v>62332</v>
      </c>
      <c r="S31" s="18">
        <f>'Formato 6 a)'!E38</f>
        <v>42096</v>
      </c>
      <c r="T31" s="18">
        <f>'Formato 6 a)'!F38</f>
        <v>42096</v>
      </c>
      <c r="U31" s="18">
        <f>'Formato 6 a)'!G38</f>
        <v>20236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2961.03</v>
      </c>
      <c r="Q35" s="18">
        <f>'Formato 6 a)'!C42</f>
        <v>59370.97</v>
      </c>
      <c r="R35" s="18">
        <f>'Formato 6 a)'!D42</f>
        <v>62332</v>
      </c>
      <c r="S35" s="18">
        <f>'Formato 6 a)'!E42</f>
        <v>42096</v>
      </c>
      <c r="T35" s="18">
        <f>'Formato 6 a)'!F42</f>
        <v>42096</v>
      </c>
      <c r="U35" s="18">
        <f>'Formato 6 a)'!G42</f>
        <v>20236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270000</v>
      </c>
      <c r="Q41" s="18">
        <f>'Formato 6 a)'!C48</f>
        <v>-14100</v>
      </c>
      <c r="R41" s="18">
        <f>'Formato 6 a)'!D48</f>
        <v>255900</v>
      </c>
      <c r="S41" s="18">
        <f>'Formato 6 a)'!E48</f>
        <v>247900</v>
      </c>
      <c r="T41" s="18">
        <f>'Formato 6 a)'!F48</f>
        <v>247900</v>
      </c>
      <c r="U41" s="18">
        <f>'Formato 6 a)'!G48</f>
        <v>8000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8000</v>
      </c>
      <c r="R43" s="18">
        <f>'Formato 6 a)'!D50</f>
        <v>8000</v>
      </c>
      <c r="S43" s="18">
        <f>'Formato 6 a)'!E50</f>
        <v>0</v>
      </c>
      <c r="T43" s="18">
        <f>'Formato 6 a)'!F50</f>
        <v>0</v>
      </c>
      <c r="U43" s="18">
        <f>'Formato 6 a)'!G50</f>
        <v>8000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270000</v>
      </c>
      <c r="Q45" s="18">
        <f>'Formato 6 a)'!C52</f>
        <v>-22100</v>
      </c>
      <c r="R45" s="18">
        <f>'Formato 6 a)'!D52</f>
        <v>247900</v>
      </c>
      <c r="S45" s="18">
        <f>'Formato 6 a)'!E52</f>
        <v>247900</v>
      </c>
      <c r="T45" s="18">
        <f>'Formato 6 a)'!F52</f>
        <v>247900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5659000.0000000009</v>
      </c>
      <c r="Q150">
        <f>'Formato 6 a)'!C159</f>
        <v>984949.51999999979</v>
      </c>
      <c r="R150">
        <f>'Formato 6 a)'!D159</f>
        <v>6643949.5199999996</v>
      </c>
      <c r="S150">
        <f>'Formato 6 a)'!E159</f>
        <v>4156752.58</v>
      </c>
      <c r="T150">
        <f>'Formato 6 a)'!F159</f>
        <v>4156752.58</v>
      </c>
      <c r="U150">
        <f>'Formato 6 a)'!G159</f>
        <v>2487196.9399999995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8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4" t="s">
        <v>3290</v>
      </c>
      <c r="B1" s="184"/>
      <c r="C1" s="184"/>
      <c r="D1" s="184"/>
      <c r="E1" s="184"/>
      <c r="F1" s="184"/>
      <c r="G1" s="184"/>
    </row>
    <row r="2" spans="1:7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277</v>
      </c>
      <c r="B3" s="169"/>
      <c r="C3" s="169"/>
      <c r="D3" s="169"/>
      <c r="E3" s="169"/>
      <c r="F3" s="169"/>
      <c r="G3" s="170"/>
    </row>
    <row r="4" spans="1:7" x14ac:dyDescent="0.25">
      <c r="A4" s="168" t="s">
        <v>431</v>
      </c>
      <c r="B4" s="169"/>
      <c r="C4" s="169"/>
      <c r="D4" s="169"/>
      <c r="E4" s="169"/>
      <c r="F4" s="169"/>
      <c r="G4" s="170"/>
    </row>
    <row r="5" spans="1:7" ht="14.25" x14ac:dyDescent="0.45">
      <c r="A5" s="171" t="str">
        <f>TRIMESTRE</f>
        <v>Del 1 de enero al 30 de septiembre de 2022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0</v>
      </c>
      <c r="B7" s="182" t="s">
        <v>279</v>
      </c>
      <c r="C7" s="182"/>
      <c r="D7" s="182"/>
      <c r="E7" s="182"/>
      <c r="F7" s="182"/>
      <c r="G7" s="186" t="s">
        <v>280</v>
      </c>
    </row>
    <row r="8" spans="1:7" ht="30" x14ac:dyDescent="0.25">
      <c r="A8" s="181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5"/>
    </row>
    <row r="9" spans="1:7" ht="14.25" x14ac:dyDescent="0.45">
      <c r="A9" s="52" t="s">
        <v>440</v>
      </c>
      <c r="B9" s="59">
        <f>SUM(B10:GASTO_NE_FIN_01)</f>
        <v>5659000</v>
      </c>
      <c r="C9" s="59">
        <f>SUM(C10:GASTO_NE_FIN_02)</f>
        <v>984949.52</v>
      </c>
      <c r="D9" s="59">
        <f>SUM(D10:GASTO_NE_FIN_03)</f>
        <v>6643949.5199999996</v>
      </c>
      <c r="E9" s="59">
        <f>SUM(E10:GASTO_NE_FIN_04)</f>
        <v>4156752.58</v>
      </c>
      <c r="F9" s="59">
        <f>SUM(F10:GASTO_NE_FIN_05)</f>
        <v>4156752.58</v>
      </c>
      <c r="G9" s="59">
        <f>SUM(G10:GASTO_NE_FIN_06)</f>
        <v>2487196.94</v>
      </c>
    </row>
    <row r="10" spans="1:7" s="24" customFormat="1" x14ac:dyDescent="0.25">
      <c r="A10" s="144" t="s">
        <v>432</v>
      </c>
      <c r="B10" s="151">
        <v>5659000</v>
      </c>
      <c r="C10" s="151">
        <v>0</v>
      </c>
      <c r="D10" s="152">
        <v>5659000</v>
      </c>
      <c r="E10" s="151">
        <v>4156752.58</v>
      </c>
      <c r="F10" s="151">
        <v>4156752.58</v>
      </c>
      <c r="G10" s="152">
        <v>1502247.42</v>
      </c>
    </row>
    <row r="11" spans="1:7" s="24" customFormat="1" x14ac:dyDescent="0.25">
      <c r="A11" s="144" t="s">
        <v>433</v>
      </c>
      <c r="B11" s="151">
        <v>0</v>
      </c>
      <c r="C11" s="151">
        <v>984949.52</v>
      </c>
      <c r="D11" s="152">
        <v>984949.52</v>
      </c>
      <c r="E11" s="151">
        <v>0</v>
      </c>
      <c r="F11" s="151">
        <v>0</v>
      </c>
      <c r="G11" s="152">
        <v>984949.52</v>
      </c>
    </row>
    <row r="12" spans="1:7" s="24" customFormat="1" x14ac:dyDescent="0.25">
      <c r="A12" s="144" t="s">
        <v>434</v>
      </c>
      <c r="B12" s="152"/>
      <c r="C12" s="152"/>
      <c r="D12" s="152">
        <f t="shared" ref="D12:D17" si="0">B12+C12</f>
        <v>0</v>
      </c>
      <c r="E12" s="152"/>
      <c r="F12" s="152"/>
      <c r="G12" s="152">
        <f t="shared" ref="G12:G17" si="1">D12-E12</f>
        <v>0</v>
      </c>
    </row>
    <row r="13" spans="1:7" s="24" customFormat="1" x14ac:dyDescent="0.25">
      <c r="A13" s="144" t="s">
        <v>435</v>
      </c>
      <c r="B13" s="152"/>
      <c r="C13" s="152"/>
      <c r="D13" s="152">
        <f t="shared" si="0"/>
        <v>0</v>
      </c>
      <c r="E13" s="152"/>
      <c r="F13" s="152"/>
      <c r="G13" s="152">
        <f t="shared" si="1"/>
        <v>0</v>
      </c>
    </row>
    <row r="14" spans="1:7" s="24" customFormat="1" x14ac:dyDescent="0.25">
      <c r="A14" s="144" t="s">
        <v>436</v>
      </c>
      <c r="B14" s="152"/>
      <c r="C14" s="152"/>
      <c r="D14" s="152">
        <f t="shared" si="0"/>
        <v>0</v>
      </c>
      <c r="E14" s="152"/>
      <c r="F14" s="152"/>
      <c r="G14" s="152">
        <f t="shared" si="1"/>
        <v>0</v>
      </c>
    </row>
    <row r="15" spans="1:7" s="24" customFormat="1" x14ac:dyDescent="0.25">
      <c r="A15" s="144" t="s">
        <v>437</v>
      </c>
      <c r="B15" s="152"/>
      <c r="C15" s="152"/>
      <c r="D15" s="152">
        <f t="shared" si="0"/>
        <v>0</v>
      </c>
      <c r="E15" s="152"/>
      <c r="F15" s="152"/>
      <c r="G15" s="152">
        <f t="shared" si="1"/>
        <v>0</v>
      </c>
    </row>
    <row r="16" spans="1:7" s="24" customFormat="1" x14ac:dyDescent="0.25">
      <c r="A16" s="144" t="s">
        <v>438</v>
      </c>
      <c r="B16" s="152"/>
      <c r="C16" s="152"/>
      <c r="D16" s="152">
        <f t="shared" si="0"/>
        <v>0</v>
      </c>
      <c r="E16" s="152"/>
      <c r="F16" s="152"/>
      <c r="G16" s="152">
        <f t="shared" si="1"/>
        <v>0</v>
      </c>
    </row>
    <row r="17" spans="1:7" s="24" customFormat="1" x14ac:dyDescent="0.25">
      <c r="A17" s="144" t="s">
        <v>439</v>
      </c>
      <c r="B17" s="152"/>
      <c r="C17" s="152"/>
      <c r="D17" s="152">
        <f t="shared" si="0"/>
        <v>0</v>
      </c>
      <c r="E17" s="152"/>
      <c r="F17" s="152"/>
      <c r="G17" s="152">
        <f t="shared" si="1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2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2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2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2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2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2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2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5659000</v>
      </c>
      <c r="C29" s="61">
        <f>GASTO_NE_T2+GASTO_E_T2</f>
        <v>984949.52</v>
      </c>
      <c r="D29" s="61">
        <f>GASTO_NE_T3+GASTO_E_T3</f>
        <v>6643949.5199999996</v>
      </c>
      <c r="E29" s="61">
        <f>GASTO_NE_T4+GASTO_E_T4</f>
        <v>4156752.58</v>
      </c>
      <c r="F29" s="61">
        <f>GASTO_NE_T5+GASTO_E_T5</f>
        <v>4156752.58</v>
      </c>
      <c r="G29" s="61">
        <f>GASTO_NE_T6+GASTO_E_T6</f>
        <v>2487196.94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5659000</v>
      </c>
      <c r="Q2" s="18">
        <f>GASTO_NE_T2</f>
        <v>984949.52</v>
      </c>
      <c r="R2" s="18">
        <f>GASTO_NE_T3</f>
        <v>6643949.5199999996</v>
      </c>
      <c r="S2" s="18">
        <f>GASTO_NE_T4</f>
        <v>4156752.58</v>
      </c>
      <c r="T2" s="18">
        <f>GASTO_NE_T5</f>
        <v>4156752.58</v>
      </c>
      <c r="U2" s="18">
        <f>GASTO_NE_T6</f>
        <v>2487196.94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5659000</v>
      </c>
      <c r="Q4" s="18">
        <f>TOTAL_E_T2</f>
        <v>984949.52</v>
      </c>
      <c r="R4" s="18">
        <f>TOTAL_E_T3</f>
        <v>6643949.5199999996</v>
      </c>
      <c r="S4" s="18">
        <f>TOTAL_E_T4</f>
        <v>4156752.58</v>
      </c>
      <c r="T4" s="18">
        <f>TOTAL_E_T5</f>
        <v>4156752.58</v>
      </c>
      <c r="U4" s="18">
        <f>TOTAL_E_T6</f>
        <v>2487196.94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72" zoomScale="90" zoomScaleNormal="90" workbookViewId="0">
      <selection activeCell="G9" sqref="G9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0" t="s">
        <v>3289</v>
      </c>
      <c r="B1" s="191"/>
      <c r="C1" s="191"/>
      <c r="D1" s="191"/>
      <c r="E1" s="191"/>
      <c r="F1" s="191"/>
      <c r="G1" s="191"/>
    </row>
    <row r="2" spans="1:7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396</v>
      </c>
      <c r="B3" s="169"/>
      <c r="C3" s="169"/>
      <c r="D3" s="169"/>
      <c r="E3" s="169"/>
      <c r="F3" s="169"/>
      <c r="G3" s="170"/>
    </row>
    <row r="4" spans="1:7" x14ac:dyDescent="0.25">
      <c r="A4" s="168" t="s">
        <v>397</v>
      </c>
      <c r="B4" s="169"/>
      <c r="C4" s="169"/>
      <c r="D4" s="169"/>
      <c r="E4" s="169"/>
      <c r="F4" s="169"/>
      <c r="G4" s="170"/>
    </row>
    <row r="5" spans="1:7" ht="14.25" x14ac:dyDescent="0.45">
      <c r="A5" s="171" t="str">
        <f>TRIMESTRE</f>
        <v>Del 1 de enero al 30 de septiembre de 2022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69" t="s">
        <v>0</v>
      </c>
      <c r="B7" s="174" t="s">
        <v>279</v>
      </c>
      <c r="C7" s="175"/>
      <c r="D7" s="175"/>
      <c r="E7" s="175"/>
      <c r="F7" s="176"/>
      <c r="G7" s="186" t="s">
        <v>3286</v>
      </c>
    </row>
    <row r="8" spans="1:7" ht="30.75" customHeight="1" x14ac:dyDescent="0.25">
      <c r="A8" s="169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5"/>
    </row>
    <row r="9" spans="1:7" ht="14.25" x14ac:dyDescent="0.45">
      <c r="A9" s="52" t="s">
        <v>363</v>
      </c>
      <c r="B9" s="70">
        <f>SUM(B10,B19,B27,B37)</f>
        <v>5659000</v>
      </c>
      <c r="C9" s="70">
        <f>+C10+C19</f>
        <v>984949.52</v>
      </c>
      <c r="D9" s="70">
        <f t="shared" ref="D9:G9" si="0">SUM(D10,D19,D27,D37)</f>
        <v>6643949.5199999996</v>
      </c>
      <c r="E9" s="70">
        <f t="shared" si="0"/>
        <v>4156752.58</v>
      </c>
      <c r="F9" s="70">
        <f t="shared" si="0"/>
        <v>4156752.58</v>
      </c>
      <c r="G9" s="70">
        <f t="shared" si="0"/>
        <v>2487196.9399999995</v>
      </c>
    </row>
    <row r="10" spans="1:7" x14ac:dyDescent="0.25">
      <c r="A10" s="53" t="s">
        <v>364</v>
      </c>
      <c r="B10" s="155">
        <f>SUM(B11:B18)</f>
        <v>2966996</v>
      </c>
      <c r="C10" s="155">
        <f t="shared" ref="C10:G10" si="1">SUM(C11:C18)</f>
        <v>531231.81000000006</v>
      </c>
      <c r="D10" s="155">
        <f t="shared" si="1"/>
        <v>3498227.8099999996</v>
      </c>
      <c r="E10" s="155">
        <f t="shared" si="1"/>
        <v>2186367.71</v>
      </c>
      <c r="F10" s="155">
        <f t="shared" si="1"/>
        <v>2186367.71</v>
      </c>
      <c r="G10" s="155">
        <f t="shared" si="1"/>
        <v>1311860.0999999999</v>
      </c>
    </row>
    <row r="11" spans="1:7" x14ac:dyDescent="0.25">
      <c r="A11" s="63" t="s">
        <v>365</v>
      </c>
      <c r="B11" s="155"/>
      <c r="C11" s="155"/>
      <c r="D11" s="155">
        <v>0</v>
      </c>
      <c r="E11" s="155"/>
      <c r="F11" s="155"/>
      <c r="G11" s="155">
        <v>0</v>
      </c>
    </row>
    <row r="12" spans="1:7" x14ac:dyDescent="0.25">
      <c r="A12" s="63" t="s">
        <v>366</v>
      </c>
      <c r="B12" s="156">
        <v>1105075.33</v>
      </c>
      <c r="C12" s="156">
        <v>152409.43</v>
      </c>
      <c r="D12" s="155">
        <v>1257484.76</v>
      </c>
      <c r="E12" s="156">
        <v>779262.94</v>
      </c>
      <c r="F12" s="156">
        <v>779262.94</v>
      </c>
      <c r="G12" s="155">
        <v>478221.82000000007</v>
      </c>
    </row>
    <row r="13" spans="1:7" x14ac:dyDescent="0.25">
      <c r="A13" s="63" t="s">
        <v>367</v>
      </c>
      <c r="B13" s="156">
        <v>1861920.67</v>
      </c>
      <c r="C13" s="156">
        <v>378822.38</v>
      </c>
      <c r="D13" s="155">
        <v>2240743.0499999998</v>
      </c>
      <c r="E13" s="156">
        <v>1407104.77</v>
      </c>
      <c r="F13" s="156">
        <v>1407104.77</v>
      </c>
      <c r="G13" s="155">
        <v>833638.2799999998</v>
      </c>
    </row>
    <row r="14" spans="1:7" x14ac:dyDescent="0.25">
      <c r="A14" s="63" t="s">
        <v>368</v>
      </c>
      <c r="B14" s="155"/>
      <c r="C14" s="155"/>
      <c r="D14" s="155">
        <v>0</v>
      </c>
      <c r="E14" s="155"/>
      <c r="F14" s="155"/>
      <c r="G14" s="155">
        <v>0</v>
      </c>
    </row>
    <row r="15" spans="1:7" x14ac:dyDescent="0.25">
      <c r="A15" s="63" t="s">
        <v>369</v>
      </c>
      <c r="B15" s="155"/>
      <c r="C15" s="155"/>
      <c r="D15" s="155">
        <v>0</v>
      </c>
      <c r="E15" s="155"/>
      <c r="F15" s="155"/>
      <c r="G15" s="155">
        <v>0</v>
      </c>
    </row>
    <row r="16" spans="1:7" x14ac:dyDescent="0.25">
      <c r="A16" s="63" t="s">
        <v>370</v>
      </c>
      <c r="B16" s="155"/>
      <c r="C16" s="155"/>
      <c r="D16" s="155">
        <v>0</v>
      </c>
      <c r="E16" s="155"/>
      <c r="F16" s="155"/>
      <c r="G16" s="155">
        <v>0</v>
      </c>
    </row>
    <row r="17" spans="1:7" x14ac:dyDescent="0.25">
      <c r="A17" s="63" t="s">
        <v>371</v>
      </c>
      <c r="B17" s="155"/>
      <c r="C17" s="155"/>
      <c r="D17" s="155">
        <v>0</v>
      </c>
      <c r="E17" s="155"/>
      <c r="F17" s="155"/>
      <c r="G17" s="155">
        <v>0</v>
      </c>
    </row>
    <row r="18" spans="1:7" x14ac:dyDescent="0.25">
      <c r="A18" s="63" t="s">
        <v>372</v>
      </c>
      <c r="B18" s="155"/>
      <c r="C18" s="155"/>
      <c r="D18" s="155">
        <v>0</v>
      </c>
      <c r="E18" s="155"/>
      <c r="F18" s="155"/>
      <c r="G18" s="155">
        <v>0</v>
      </c>
    </row>
    <row r="19" spans="1:7" ht="14.25" x14ac:dyDescent="0.45">
      <c r="A19" s="53" t="s">
        <v>373</v>
      </c>
      <c r="B19" s="71">
        <f>SUM(B20:B26)</f>
        <v>2692004</v>
      </c>
      <c r="C19" s="71">
        <f t="shared" ref="C19:F19" si="2">SUM(C20:C26)</f>
        <v>453717.71</v>
      </c>
      <c r="D19" s="71">
        <f t="shared" si="2"/>
        <v>3145721.71</v>
      </c>
      <c r="E19" s="71">
        <f t="shared" si="2"/>
        <v>1970384.87</v>
      </c>
      <c r="F19" s="71">
        <f t="shared" si="2"/>
        <v>1970384.87</v>
      </c>
      <c r="G19" s="71">
        <f>SUM(G20:G26)</f>
        <v>1175336.8399999999</v>
      </c>
    </row>
    <row r="20" spans="1:7" x14ac:dyDescent="0.25">
      <c r="A20" s="63" t="s">
        <v>374</v>
      </c>
      <c r="B20" s="155"/>
      <c r="C20" s="155"/>
      <c r="D20" s="155">
        <v>0</v>
      </c>
      <c r="E20" s="155"/>
      <c r="F20" s="155"/>
      <c r="G20" s="155">
        <v>0</v>
      </c>
    </row>
    <row r="21" spans="1:7" x14ac:dyDescent="0.25">
      <c r="A21" s="63" t="s">
        <v>375</v>
      </c>
      <c r="B21" s="156">
        <v>178485.2</v>
      </c>
      <c r="C21" s="156">
        <v>71052.47</v>
      </c>
      <c r="D21" s="155">
        <v>249537.67</v>
      </c>
      <c r="E21" s="156">
        <v>133520.17000000001</v>
      </c>
      <c r="F21" s="156">
        <v>133520.17000000001</v>
      </c>
      <c r="G21" s="155">
        <v>116017.5</v>
      </c>
    </row>
    <row r="22" spans="1:7" x14ac:dyDescent="0.25">
      <c r="A22" s="63" t="s">
        <v>376</v>
      </c>
      <c r="B22" s="156">
        <v>737697.36</v>
      </c>
      <c r="C22" s="156">
        <v>224487.52</v>
      </c>
      <c r="D22" s="155">
        <v>962184.88</v>
      </c>
      <c r="E22" s="156">
        <v>521399.43</v>
      </c>
      <c r="F22" s="156">
        <v>521399.43</v>
      </c>
      <c r="G22" s="155">
        <v>440785.45</v>
      </c>
    </row>
    <row r="23" spans="1:7" x14ac:dyDescent="0.25">
      <c r="A23" s="63" t="s">
        <v>377</v>
      </c>
      <c r="B23" s="155"/>
      <c r="C23" s="155"/>
      <c r="D23" s="155">
        <v>0</v>
      </c>
      <c r="E23" s="155"/>
      <c r="F23" s="155"/>
      <c r="G23" s="155">
        <v>0</v>
      </c>
    </row>
    <row r="24" spans="1:7" x14ac:dyDescent="0.25">
      <c r="A24" s="63" t="s">
        <v>378</v>
      </c>
      <c r="B24" s="156">
        <v>1173414.22</v>
      </c>
      <c r="C24" s="156">
        <v>96454.33</v>
      </c>
      <c r="D24" s="155">
        <v>1269868.55</v>
      </c>
      <c r="E24" s="156">
        <v>872119.65</v>
      </c>
      <c r="F24" s="156">
        <v>872119.65</v>
      </c>
      <c r="G24" s="155">
        <v>397748.9</v>
      </c>
    </row>
    <row r="25" spans="1:7" x14ac:dyDescent="0.25">
      <c r="A25" s="63" t="s">
        <v>379</v>
      </c>
      <c r="B25" s="156">
        <v>602407.22</v>
      </c>
      <c r="C25" s="156">
        <v>61723.39</v>
      </c>
      <c r="D25" s="155">
        <v>664130.61</v>
      </c>
      <c r="E25" s="156">
        <v>443345.62</v>
      </c>
      <c r="F25" s="156">
        <v>443345.62</v>
      </c>
      <c r="G25" s="155">
        <v>220784.99</v>
      </c>
    </row>
    <row r="26" spans="1:7" x14ac:dyDescent="0.25">
      <c r="A26" s="63" t="s">
        <v>380</v>
      </c>
      <c r="B26" s="155"/>
      <c r="C26" s="155"/>
      <c r="D26" s="155">
        <v>0</v>
      </c>
      <c r="E26" s="155"/>
      <c r="F26" s="155"/>
      <c r="G26" s="155">
        <v>0</v>
      </c>
    </row>
    <row r="27" spans="1:7" x14ac:dyDescent="0.25">
      <c r="A27" s="53" t="s">
        <v>381</v>
      </c>
      <c r="B27" s="71">
        <f>SUM(B28:B36)</f>
        <v>0</v>
      </c>
      <c r="C27" s="71">
        <v>0</v>
      </c>
      <c r="D27" s="71">
        <f t="shared" ref="D27:F27" si="3">SUM(D28:D36)</f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4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4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4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4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4"/>
        <v>0</v>
      </c>
    </row>
    <row r="34" spans="1:7" x14ac:dyDescent="0.25">
      <c r="A34" s="63" t="s">
        <v>388</v>
      </c>
      <c r="B34" s="71"/>
      <c r="C34" s="71"/>
      <c r="D34" s="71"/>
      <c r="E34" s="71"/>
      <c r="F34" s="71"/>
      <c r="G34" s="72">
        <f t="shared" si="4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4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4"/>
        <v>0</v>
      </c>
    </row>
    <row r="37" spans="1:7" ht="30" x14ac:dyDescent="0.25">
      <c r="A37" s="64" t="s">
        <v>398</v>
      </c>
      <c r="B37" s="71">
        <f>SUM(B38:B41)</f>
        <v>0</v>
      </c>
      <c r="C37" s="71">
        <v>0</v>
      </c>
      <c r="D37" s="71">
        <f t="shared" ref="D37:F37" si="5">SUM(D38:D41)</f>
        <v>0</v>
      </c>
      <c r="E37" s="71">
        <f t="shared" si="5"/>
        <v>0</v>
      </c>
      <c r="F37" s="71">
        <f t="shared" si="5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6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6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6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7">SUM(C44,C53,C61,C71)</f>
        <v>0</v>
      </c>
      <c r="D43" s="73">
        <f t="shared" si="7"/>
        <v>0</v>
      </c>
      <c r="E43" s="73">
        <f t="shared" si="7"/>
        <v>0</v>
      </c>
      <c r="F43" s="73">
        <f t="shared" si="7"/>
        <v>0</v>
      </c>
      <c r="G43" s="73">
        <f t="shared" si="7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8">SUM(C45:C52)</f>
        <v>0</v>
      </c>
      <c r="D44" s="72">
        <f t="shared" si="8"/>
        <v>0</v>
      </c>
      <c r="E44" s="72">
        <f t="shared" si="8"/>
        <v>0</v>
      </c>
      <c r="F44" s="72">
        <f t="shared" si="8"/>
        <v>0</v>
      </c>
      <c r="G44" s="72">
        <f t="shared" si="8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9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9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9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9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9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9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9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0">SUM(C54:C60)</f>
        <v>0</v>
      </c>
      <c r="D53" s="71">
        <f t="shared" si="10"/>
        <v>0</v>
      </c>
      <c r="E53" s="71">
        <f t="shared" si="10"/>
        <v>0</v>
      </c>
      <c r="F53" s="71">
        <f t="shared" si="10"/>
        <v>0</v>
      </c>
      <c r="G53" s="71">
        <f t="shared" si="10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1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1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1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1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1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1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2">SUM(C62:C70)</f>
        <v>0</v>
      </c>
      <c r="D61" s="71">
        <f t="shared" si="12"/>
        <v>0</v>
      </c>
      <c r="E61" s="71">
        <f t="shared" si="12"/>
        <v>0</v>
      </c>
      <c r="F61" s="71">
        <f t="shared" si="12"/>
        <v>0</v>
      </c>
      <c r="G61" s="71">
        <f t="shared" si="12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3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3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3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3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3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3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3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3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4">SUM(C72:C75)</f>
        <v>0</v>
      </c>
      <c r="D71" s="74">
        <f t="shared" si="14"/>
        <v>0</v>
      </c>
      <c r="E71" s="74">
        <f t="shared" si="14"/>
        <v>0</v>
      </c>
      <c r="F71" s="74">
        <f t="shared" si="14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5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5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5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5659000</v>
      </c>
      <c r="C77" s="73">
        <f t="shared" ref="C77:F77" si="16">C43+C9</f>
        <v>984949.52</v>
      </c>
      <c r="D77" s="73">
        <f t="shared" si="16"/>
        <v>6643949.5199999996</v>
      </c>
      <c r="E77" s="73">
        <f t="shared" si="16"/>
        <v>4156752.58</v>
      </c>
      <c r="F77" s="73">
        <f t="shared" si="16"/>
        <v>4156752.58</v>
      </c>
      <c r="G77" s="73">
        <f>G43+G9</f>
        <v>2487196.9399999995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5659000</v>
      </c>
      <c r="Q2" s="18">
        <f>'Formato 6 c)'!C9</f>
        <v>984949.52</v>
      </c>
      <c r="R2" s="18">
        <f>'Formato 6 c)'!D9</f>
        <v>6643949.5199999996</v>
      </c>
      <c r="S2" s="18">
        <f>'Formato 6 c)'!E9</f>
        <v>4156752.58</v>
      </c>
      <c r="T2" s="18">
        <f>'Formato 6 c)'!F9</f>
        <v>4156752.58</v>
      </c>
      <c r="U2" s="18">
        <f>'Formato 6 c)'!G9</f>
        <v>2487196.9399999995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2966996</v>
      </c>
      <c r="Q3" s="18">
        <f>'Formato 6 c)'!C10</f>
        <v>531231.81000000006</v>
      </c>
      <c r="R3" s="18">
        <f>'Formato 6 c)'!D10</f>
        <v>3498227.8099999996</v>
      </c>
      <c r="S3" s="18">
        <f>'Formato 6 c)'!E10</f>
        <v>2186367.71</v>
      </c>
      <c r="T3" s="18">
        <f>'Formato 6 c)'!F10</f>
        <v>2186367.71</v>
      </c>
      <c r="U3" s="18">
        <f>'Formato 6 c)'!G10</f>
        <v>1311860.0999999999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1105075.33</v>
      </c>
      <c r="Q5" s="18">
        <f>'Formato 6 c)'!C12</f>
        <v>152409.43</v>
      </c>
      <c r="R5" s="18">
        <f>'Formato 6 c)'!D12</f>
        <v>1257484.76</v>
      </c>
      <c r="S5" s="18">
        <f>'Formato 6 c)'!E12</f>
        <v>779262.94</v>
      </c>
      <c r="T5" s="18">
        <f>'Formato 6 c)'!F12</f>
        <v>779262.94</v>
      </c>
      <c r="U5" s="18">
        <f>'Formato 6 c)'!G12</f>
        <v>478221.82000000007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1861920.67</v>
      </c>
      <c r="Q6" s="18">
        <f>'Formato 6 c)'!C13</f>
        <v>378822.38</v>
      </c>
      <c r="R6" s="18">
        <f>'Formato 6 c)'!D13</f>
        <v>2240743.0499999998</v>
      </c>
      <c r="S6" s="18">
        <f>'Formato 6 c)'!E13</f>
        <v>1407104.77</v>
      </c>
      <c r="T6" s="18">
        <f>'Formato 6 c)'!F13</f>
        <v>1407104.77</v>
      </c>
      <c r="U6" s="18">
        <f>'Formato 6 c)'!G13</f>
        <v>833638.2799999998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2692004</v>
      </c>
      <c r="Q12" s="18">
        <f>'Formato 6 c)'!C19</f>
        <v>453717.71</v>
      </c>
      <c r="R12" s="18">
        <f>'Formato 6 c)'!D19</f>
        <v>3145721.71</v>
      </c>
      <c r="S12" s="18">
        <f>'Formato 6 c)'!E19</f>
        <v>1970384.87</v>
      </c>
      <c r="T12" s="18">
        <f>'Formato 6 c)'!F19</f>
        <v>1970384.87</v>
      </c>
      <c r="U12" s="18">
        <f>'Formato 6 c)'!G19</f>
        <v>1175336.8399999999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178485.2</v>
      </c>
      <c r="Q14" s="18">
        <f>'Formato 6 c)'!C21</f>
        <v>71052.47</v>
      </c>
      <c r="R14" s="18">
        <f>'Formato 6 c)'!D21</f>
        <v>249537.67</v>
      </c>
      <c r="S14" s="18">
        <f>'Formato 6 c)'!E21</f>
        <v>133520.17000000001</v>
      </c>
      <c r="T14" s="18">
        <f>'Formato 6 c)'!F21</f>
        <v>133520.17000000001</v>
      </c>
      <c r="U14" s="18">
        <f>'Formato 6 c)'!G21</f>
        <v>116017.5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737697.36</v>
      </c>
      <c r="Q15" s="18">
        <f>'Formato 6 c)'!C22</f>
        <v>224487.52</v>
      </c>
      <c r="R15" s="18">
        <f>'Formato 6 c)'!D22</f>
        <v>962184.88</v>
      </c>
      <c r="S15" s="18">
        <f>'Formato 6 c)'!E22</f>
        <v>521399.43</v>
      </c>
      <c r="T15" s="18">
        <f>'Formato 6 c)'!F22</f>
        <v>521399.43</v>
      </c>
      <c r="U15" s="18">
        <f>'Formato 6 c)'!G22</f>
        <v>440785.45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1173414.22</v>
      </c>
      <c r="Q17" s="18">
        <f>'Formato 6 c)'!C24</f>
        <v>96454.33</v>
      </c>
      <c r="R17" s="18">
        <f>'Formato 6 c)'!D24</f>
        <v>1269868.55</v>
      </c>
      <c r="S17" s="18">
        <f>'Formato 6 c)'!E24</f>
        <v>872119.65</v>
      </c>
      <c r="T17" s="18">
        <f>'Formato 6 c)'!F24</f>
        <v>872119.65</v>
      </c>
      <c r="U17" s="18">
        <f>'Formato 6 c)'!G24</f>
        <v>397748.9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602407.22</v>
      </c>
      <c r="Q18" s="18">
        <f>'Formato 6 c)'!C25</f>
        <v>61723.39</v>
      </c>
      <c r="R18" s="18">
        <f>'Formato 6 c)'!D25</f>
        <v>664130.61</v>
      </c>
      <c r="S18" s="18">
        <f>'Formato 6 c)'!E25</f>
        <v>443345.62</v>
      </c>
      <c r="T18" s="18">
        <f>'Formato 6 c)'!F25</f>
        <v>443345.62</v>
      </c>
      <c r="U18" s="18">
        <f>'Formato 6 c)'!G25</f>
        <v>220784.99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5659000</v>
      </c>
      <c r="Q68" s="18">
        <f>'Formato 6 c)'!C77</f>
        <v>984949.52</v>
      </c>
      <c r="R68" s="18">
        <f>'Formato 6 c)'!D77</f>
        <v>6643949.5199999996</v>
      </c>
      <c r="S68" s="18">
        <f>'Formato 6 c)'!E77</f>
        <v>4156752.58</v>
      </c>
      <c r="T68" s="18">
        <f>'Formato 6 c)'!F77</f>
        <v>4156752.58</v>
      </c>
      <c r="U68" s="18">
        <f>'Formato 6 c)'!G77</f>
        <v>2487196.9399999995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DEL MUNICIPIO DE TIERRA BLANCA GUANAJUATO., Gobierno del Estado de Guanajuato</v>
      </c>
    </row>
    <row r="7" spans="2:3" ht="14.25" x14ac:dyDescent="0.45">
      <c r="C7" t="str">
        <f>CONCATENATE(ENTE_PUBLICO," (a)")</f>
        <v>SISTEMA PARA EL DESARROLLO INTEGRAL DE LA FAMILIA DEL MUNICIPIO DE TIERRA BLANCA GUANAJUATO.,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2022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3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2022 (m = g – l)</v>
      </c>
    </row>
    <row r="20" spans="4:9" ht="57" x14ac:dyDescent="0.4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ht="14.25" x14ac:dyDescent="0.4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topLeftCell="B1" zoomScale="78" zoomScaleNormal="78" workbookViewId="0">
      <selection activeCell="F9" sqref="F9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4" t="s">
        <v>3287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71" t="s">
        <v>277</v>
      </c>
      <c r="B3" s="172"/>
      <c r="C3" s="172"/>
      <c r="D3" s="172"/>
      <c r="E3" s="172"/>
      <c r="F3" s="172"/>
      <c r="G3" s="173"/>
    </row>
    <row r="4" spans="1:7" x14ac:dyDescent="0.25">
      <c r="A4" s="171" t="s">
        <v>399</v>
      </c>
      <c r="B4" s="172"/>
      <c r="C4" s="172"/>
      <c r="D4" s="172"/>
      <c r="E4" s="172"/>
      <c r="F4" s="172"/>
      <c r="G4" s="173"/>
    </row>
    <row r="5" spans="1:7" ht="14.25" x14ac:dyDescent="0.45">
      <c r="A5" s="171" t="str">
        <f>TRIMESTRE</f>
        <v>Del 1 de enero al 30 de septiembre de 2022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361</v>
      </c>
      <c r="B7" s="185" t="s">
        <v>279</v>
      </c>
      <c r="C7" s="185"/>
      <c r="D7" s="185"/>
      <c r="E7" s="185"/>
      <c r="F7" s="185"/>
      <c r="G7" s="185" t="s">
        <v>280</v>
      </c>
    </row>
    <row r="8" spans="1:7" ht="29.25" customHeight="1" x14ac:dyDescent="0.25">
      <c r="A8" s="181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2"/>
    </row>
    <row r="9" spans="1:7" ht="14.25" x14ac:dyDescent="0.45">
      <c r="A9" s="52" t="s">
        <v>400</v>
      </c>
      <c r="B9" s="66">
        <f>SUM(B10,B11,B12,B15,B16,B19)</f>
        <v>4827757.12</v>
      </c>
      <c r="C9" s="66">
        <f t="shared" ref="C9:F9" si="0">SUM(C10,C11,C12,C15,C16,C19)</f>
        <v>127394.54</v>
      </c>
      <c r="D9" s="66">
        <f t="shared" si="0"/>
        <v>4955151.66</v>
      </c>
      <c r="E9" s="66">
        <f t="shared" si="0"/>
        <v>3220297.13</v>
      </c>
      <c r="F9" s="66">
        <f t="shared" si="0"/>
        <v>3220297.13</v>
      </c>
      <c r="G9" s="66">
        <f>SUM(G10,G11,G12,G15,G16,G19)</f>
        <v>1734854.5300000003</v>
      </c>
    </row>
    <row r="10" spans="1:7" x14ac:dyDescent="0.25">
      <c r="A10" s="53" t="s">
        <v>401</v>
      </c>
      <c r="B10" s="157">
        <v>4827757.12</v>
      </c>
      <c r="C10" s="157">
        <v>127394.54</v>
      </c>
      <c r="D10" s="158">
        <v>4955151.66</v>
      </c>
      <c r="E10" s="157">
        <v>3220297.13</v>
      </c>
      <c r="F10" s="157">
        <v>3220297.13</v>
      </c>
      <c r="G10" s="158">
        <v>1734854.5300000003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/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4827757.12</v>
      </c>
      <c r="C33" s="66">
        <f t="shared" ref="C33:G33" si="9">C21+C9</f>
        <v>127394.54</v>
      </c>
      <c r="D33" s="66">
        <f t="shared" si="9"/>
        <v>4955151.66</v>
      </c>
      <c r="E33" s="66">
        <f t="shared" si="9"/>
        <v>3220297.13</v>
      </c>
      <c r="F33" s="66">
        <f t="shared" si="9"/>
        <v>3220297.13</v>
      </c>
      <c r="G33" s="66">
        <f t="shared" si="9"/>
        <v>1734854.5300000003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4827757.12</v>
      </c>
      <c r="Q2" s="18">
        <f>'Formato 6 d)'!C9</f>
        <v>127394.54</v>
      </c>
      <c r="R2" s="18">
        <f>'Formato 6 d)'!D9</f>
        <v>4955151.66</v>
      </c>
      <c r="S2" s="18">
        <f>'Formato 6 d)'!E9</f>
        <v>3220297.13</v>
      </c>
      <c r="T2" s="18">
        <f>'Formato 6 d)'!F9</f>
        <v>3220297.13</v>
      </c>
      <c r="U2" s="18">
        <f>'Formato 6 d)'!G9</f>
        <v>1734854.5300000003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4827757.12</v>
      </c>
      <c r="Q3" s="18">
        <f>'Formato 6 d)'!C10</f>
        <v>127394.54</v>
      </c>
      <c r="R3" s="18">
        <f>'Formato 6 d)'!D10</f>
        <v>4955151.66</v>
      </c>
      <c r="S3" s="18">
        <f>'Formato 6 d)'!E10</f>
        <v>3220297.13</v>
      </c>
      <c r="T3" s="18">
        <f>'Formato 6 d)'!F10</f>
        <v>3220297.13</v>
      </c>
      <c r="U3" s="18">
        <f>'Formato 6 d)'!G10</f>
        <v>1734854.5300000003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4827757.12</v>
      </c>
      <c r="Q24" s="18">
        <f>'Formato 6 d)'!C33</f>
        <v>127394.54</v>
      </c>
      <c r="R24" s="18">
        <f>'Formato 6 d)'!D33</f>
        <v>4955151.66</v>
      </c>
      <c r="S24" s="18">
        <f>'Formato 6 d)'!E33</f>
        <v>3220297.13</v>
      </c>
      <c r="T24" s="18">
        <f>'Formato 6 d)'!F33</f>
        <v>3220297.13</v>
      </c>
      <c r="U24" s="18">
        <f>'Formato 6 d)'!G33</f>
        <v>1734854.5300000003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C24" sqref="C24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3" t="s">
        <v>413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414</v>
      </c>
      <c r="B3" s="169"/>
      <c r="C3" s="169"/>
      <c r="D3" s="169"/>
      <c r="E3" s="169"/>
      <c r="F3" s="169"/>
      <c r="G3" s="170"/>
    </row>
    <row r="4" spans="1:7" ht="14.25" x14ac:dyDescent="0.45">
      <c r="A4" s="168" t="s">
        <v>118</v>
      </c>
      <c r="B4" s="169"/>
      <c r="C4" s="169"/>
      <c r="D4" s="169"/>
      <c r="E4" s="169"/>
      <c r="F4" s="169"/>
      <c r="G4" s="170"/>
    </row>
    <row r="5" spans="1:7" ht="14.25" x14ac:dyDescent="0.45">
      <c r="A5" s="168" t="s">
        <v>415</v>
      </c>
      <c r="B5" s="169"/>
      <c r="C5" s="169"/>
      <c r="D5" s="169"/>
      <c r="E5" s="169"/>
      <c r="F5" s="169"/>
      <c r="G5" s="170"/>
    </row>
    <row r="6" spans="1:7" x14ac:dyDescent="0.25">
      <c r="A6" s="180" t="s">
        <v>3288</v>
      </c>
      <c r="B6" s="51">
        <f>ANIO1P</f>
        <v>2023</v>
      </c>
      <c r="C6" s="193" t="str">
        <f>ANIO2P</f>
        <v>2024 (d)</v>
      </c>
      <c r="D6" s="193" t="str">
        <f>ANIO3P</f>
        <v>2025 (d)</v>
      </c>
      <c r="E6" s="193" t="str">
        <f>ANIO4P</f>
        <v>2026 (d)</v>
      </c>
      <c r="F6" s="193" t="str">
        <f>ANIO5P</f>
        <v>2027 (d)</v>
      </c>
      <c r="G6" s="193" t="str">
        <f>ANIO6P</f>
        <v>2028 (d)</v>
      </c>
    </row>
    <row r="7" spans="1:7" ht="48" customHeight="1" x14ac:dyDescent="0.25">
      <c r="A7" s="181"/>
      <c r="B7" s="88" t="s">
        <v>3291</v>
      </c>
      <c r="C7" s="194"/>
      <c r="D7" s="194"/>
      <c r="E7" s="194"/>
      <c r="F7" s="194"/>
      <c r="G7" s="194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/>
      <c r="C9" s="60"/>
      <c r="D9" s="60"/>
      <c r="E9" s="60"/>
      <c r="F9" s="60"/>
      <c r="G9" s="60"/>
    </row>
    <row r="10" spans="1:7" ht="14.25" x14ac:dyDescent="0.45">
      <c r="A10" s="53" t="s">
        <v>217</v>
      </c>
      <c r="B10" s="60"/>
      <c r="C10" s="60"/>
      <c r="D10" s="60"/>
      <c r="E10" s="60"/>
      <c r="F10" s="60"/>
      <c r="G10" s="60"/>
    </row>
    <row r="11" spans="1:7" ht="14.25" x14ac:dyDescent="0.45">
      <c r="A11" s="53" t="s">
        <v>218</v>
      </c>
      <c r="B11" s="60"/>
      <c r="C11" s="60"/>
      <c r="D11" s="60"/>
      <c r="E11" s="60"/>
      <c r="F11" s="60"/>
      <c r="G11" s="60"/>
    </row>
    <row r="12" spans="1:7" ht="14.25" x14ac:dyDescent="0.45">
      <c r="A12" s="53" t="s">
        <v>416</v>
      </c>
      <c r="B12" s="60"/>
      <c r="C12" s="60"/>
      <c r="D12" s="60"/>
      <c r="E12" s="60"/>
      <c r="F12" s="60"/>
      <c r="G12" s="60"/>
    </row>
    <row r="13" spans="1:7" ht="14.25" x14ac:dyDescent="0.45">
      <c r="A13" s="53" t="s">
        <v>220</v>
      </c>
      <c r="B13" s="60"/>
      <c r="C13" s="60"/>
      <c r="D13" s="60"/>
      <c r="E13" s="60"/>
      <c r="F13" s="60"/>
      <c r="G13" s="60"/>
    </row>
    <row r="14" spans="1:7" ht="14.25" x14ac:dyDescent="0.45">
      <c r="A14" s="53" t="s">
        <v>221</v>
      </c>
      <c r="B14" s="60"/>
      <c r="C14" s="60"/>
      <c r="D14" s="60"/>
      <c r="E14" s="60"/>
      <c r="F14" s="60"/>
      <c r="G14" s="60"/>
    </row>
    <row r="15" spans="1:7" ht="14.25" x14ac:dyDescent="0.45">
      <c r="A15" s="53" t="s">
        <v>417</v>
      </c>
      <c r="B15" s="60"/>
      <c r="C15" s="60"/>
      <c r="D15" s="60"/>
      <c r="E15" s="60"/>
      <c r="F15" s="60"/>
      <c r="G15" s="60"/>
    </row>
    <row r="16" spans="1:7" ht="14.25" x14ac:dyDescent="0.4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ht="14.25" x14ac:dyDescent="0.45">
      <c r="A18" s="53" t="s">
        <v>240</v>
      </c>
      <c r="B18" s="60"/>
      <c r="C18" s="60"/>
      <c r="D18" s="60"/>
      <c r="E18" s="60"/>
      <c r="F18" s="60"/>
      <c r="G18" s="60"/>
    </row>
    <row r="19" spans="1:7" ht="14.25" x14ac:dyDescent="0.45">
      <c r="A19" s="53" t="s">
        <v>241</v>
      </c>
      <c r="B19" s="60"/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1.5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>
        <v>1.5</v>
      </c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1.5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1.5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1.5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1.5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8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3" t="s">
        <v>451</v>
      </c>
      <c r="B1" s="183"/>
      <c r="C1" s="183"/>
      <c r="D1" s="183"/>
      <c r="E1" s="183"/>
      <c r="F1" s="183"/>
      <c r="G1" s="183"/>
    </row>
    <row r="2" spans="1:7" customFormat="1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customFormat="1" ht="14.25" x14ac:dyDescent="0.45">
      <c r="A3" s="168" t="s">
        <v>452</v>
      </c>
      <c r="B3" s="169"/>
      <c r="C3" s="169"/>
      <c r="D3" s="169"/>
      <c r="E3" s="169"/>
      <c r="F3" s="169"/>
      <c r="G3" s="170"/>
    </row>
    <row r="4" spans="1:7" customFormat="1" ht="14.25" x14ac:dyDescent="0.45">
      <c r="A4" s="168" t="s">
        <v>118</v>
      </c>
      <c r="B4" s="169"/>
      <c r="C4" s="169"/>
      <c r="D4" s="169"/>
      <c r="E4" s="169"/>
      <c r="F4" s="169"/>
      <c r="G4" s="170"/>
    </row>
    <row r="5" spans="1:7" customFormat="1" ht="14.25" x14ac:dyDescent="0.45">
      <c r="A5" s="168" t="s">
        <v>415</v>
      </c>
      <c r="B5" s="169"/>
      <c r="C5" s="169"/>
      <c r="D5" s="169"/>
      <c r="E5" s="169"/>
      <c r="F5" s="169"/>
      <c r="G5" s="170"/>
    </row>
    <row r="6" spans="1:7" customFormat="1" x14ac:dyDescent="0.25">
      <c r="A6" s="195" t="s">
        <v>3142</v>
      </c>
      <c r="B6" s="51">
        <f>ANIO1P</f>
        <v>2023</v>
      </c>
      <c r="C6" s="193" t="str">
        <f>ANIO2P</f>
        <v>2024 (d)</v>
      </c>
      <c r="D6" s="193" t="str">
        <f>ANIO3P</f>
        <v>2025 (d)</v>
      </c>
      <c r="E6" s="193" t="str">
        <f>ANIO4P</f>
        <v>2026 (d)</v>
      </c>
      <c r="F6" s="193" t="str">
        <f>ANIO5P</f>
        <v>2027 (d)</v>
      </c>
      <c r="G6" s="193" t="str">
        <f>ANIO6P</f>
        <v>2028 (d)</v>
      </c>
    </row>
    <row r="7" spans="1:7" customFormat="1" ht="48" customHeight="1" x14ac:dyDescent="0.25">
      <c r="A7" s="196"/>
      <c r="B7" s="88" t="s">
        <v>3291</v>
      </c>
      <c r="C7" s="194"/>
      <c r="D7" s="194"/>
      <c r="E7" s="194"/>
      <c r="F7" s="194"/>
      <c r="G7" s="194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/>
      <c r="C9" s="60"/>
      <c r="D9" s="60"/>
      <c r="E9" s="60"/>
      <c r="F9" s="60"/>
      <c r="G9" s="60"/>
    </row>
    <row r="10" spans="1:7" x14ac:dyDescent="0.25">
      <c r="A10" s="53" t="s">
        <v>455</v>
      </c>
      <c r="B10" s="60"/>
      <c r="C10" s="60"/>
      <c r="D10" s="60"/>
      <c r="E10" s="60"/>
      <c r="F10" s="60"/>
      <c r="G10" s="60"/>
    </row>
    <row r="11" spans="1:7" x14ac:dyDescent="0.25">
      <c r="A11" s="53" t="s">
        <v>456</v>
      </c>
      <c r="B11" s="60"/>
      <c r="C11" s="60"/>
      <c r="D11" s="60"/>
      <c r="E11" s="60"/>
      <c r="F11" s="60"/>
      <c r="G11" s="60"/>
    </row>
    <row r="12" spans="1:7" x14ac:dyDescent="0.25">
      <c r="A12" s="53" t="s">
        <v>457</v>
      </c>
      <c r="B12" s="60"/>
      <c r="C12" s="60"/>
      <c r="D12" s="60"/>
      <c r="E12" s="60"/>
      <c r="F12" s="60"/>
      <c r="G12" s="60"/>
    </row>
    <row r="13" spans="1:7" x14ac:dyDescent="0.25">
      <c r="A13" s="53" t="s">
        <v>458</v>
      </c>
      <c r="B13" s="60"/>
      <c r="C13" s="60"/>
      <c r="D13" s="60"/>
      <c r="E13" s="60"/>
      <c r="F13" s="60"/>
      <c r="G13" s="60"/>
    </row>
    <row r="14" spans="1:7" x14ac:dyDescent="0.25">
      <c r="A14" s="53" t="s">
        <v>459</v>
      </c>
      <c r="B14" s="60"/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5" zoomScale="90" zoomScaleNormal="90" workbookViewId="0">
      <selection activeCell="G15" sqref="G15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3" t="s">
        <v>466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467</v>
      </c>
      <c r="B3" s="169"/>
      <c r="C3" s="169"/>
      <c r="D3" s="169"/>
      <c r="E3" s="169"/>
      <c r="F3" s="169"/>
      <c r="G3" s="170"/>
    </row>
    <row r="4" spans="1:7" ht="14.25" x14ac:dyDescent="0.4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0" t="s">
        <v>3288</v>
      </c>
      <c r="B5" s="198" t="str">
        <f>ANIO5R</f>
        <v>2017 ¹ (c)</v>
      </c>
      <c r="C5" s="198" t="str">
        <f>ANIO4R</f>
        <v>2018 ¹ (c)</v>
      </c>
      <c r="D5" s="198" t="str">
        <f>ANIO3R</f>
        <v>2019 ¹ (c)</v>
      </c>
      <c r="E5" s="198" t="str">
        <f>ANIO2R</f>
        <v>2020 ¹ (c)</v>
      </c>
      <c r="F5" s="198" t="str">
        <f>ANIO1R</f>
        <v>2021 ¹ (c)</v>
      </c>
      <c r="G5" s="51">
        <f>ANIO_INFORME</f>
        <v>2022</v>
      </c>
    </row>
    <row r="6" spans="1:7" ht="32.1" customHeight="1" x14ac:dyDescent="0.25">
      <c r="A6" s="201"/>
      <c r="B6" s="199"/>
      <c r="C6" s="199"/>
      <c r="D6" s="199"/>
      <c r="E6" s="199"/>
      <c r="F6" s="199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60"/>
      <c r="E12" s="60"/>
      <c r="F12" s="60"/>
      <c r="G12" s="60"/>
    </row>
    <row r="13" spans="1:7" x14ac:dyDescent="0.25">
      <c r="A13" s="56" t="s">
        <v>474</v>
      </c>
      <c r="B13" s="60"/>
      <c r="C13" s="60"/>
      <c r="D13" s="60"/>
      <c r="E13" s="60"/>
      <c r="F13" s="60"/>
      <c r="G13" s="60"/>
    </row>
    <row r="14" spans="1:7" x14ac:dyDescent="0.25">
      <c r="A14" s="53" t="s">
        <v>475</v>
      </c>
      <c r="B14" s="60"/>
      <c r="C14" s="60"/>
      <c r="D14" s="60"/>
      <c r="E14" s="60"/>
      <c r="F14" s="60"/>
      <c r="G14" s="60"/>
    </row>
    <row r="15" spans="1:7" x14ac:dyDescent="0.25">
      <c r="A15" s="53" t="s">
        <v>476</v>
      </c>
      <c r="B15" s="60"/>
      <c r="C15" s="60"/>
      <c r="D15" s="60"/>
      <c r="E15" s="60"/>
      <c r="F15" s="60"/>
      <c r="G15" s="60"/>
    </row>
    <row r="16" spans="1:7" x14ac:dyDescent="0.25">
      <c r="A16" s="53" t="s">
        <v>477</v>
      </c>
      <c r="B16" s="60"/>
      <c r="C16" s="60"/>
      <c r="D16" s="60"/>
      <c r="E16" s="60"/>
      <c r="F16" s="60"/>
      <c r="G16" s="60"/>
    </row>
    <row r="17" spans="1:7" x14ac:dyDescent="0.25">
      <c r="A17" s="53" t="s">
        <v>3298</v>
      </c>
      <c r="B17" s="60"/>
      <c r="C17" s="60"/>
      <c r="D17" s="60"/>
      <c r="E17" s="60"/>
      <c r="F17" s="60"/>
      <c r="G17" s="60"/>
    </row>
    <row r="18" spans="1:7" x14ac:dyDescent="0.25">
      <c r="A18" s="53" t="s">
        <v>478</v>
      </c>
      <c r="B18" s="60"/>
      <c r="C18" s="60"/>
      <c r="D18" s="60"/>
      <c r="E18" s="60"/>
      <c r="F18" s="60"/>
      <c r="G18" s="60"/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>C29</f>
        <v>0</v>
      </c>
      <c r="D28" s="61">
        <f t="shared" ref="D28:G28" si="2">D29</f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97" t="s">
        <v>3292</v>
      </c>
      <c r="B39" s="197"/>
      <c r="C39" s="197"/>
      <c r="D39" s="197"/>
      <c r="E39" s="197"/>
      <c r="F39" s="197"/>
      <c r="G39" s="197"/>
    </row>
    <row r="40" spans="1:7" ht="15" customHeight="1" x14ac:dyDescent="0.25">
      <c r="A40" s="197" t="s">
        <v>3293</v>
      </c>
      <c r="B40" s="197"/>
      <c r="C40" s="197"/>
      <c r="D40" s="197"/>
      <c r="E40" s="197"/>
      <c r="F40" s="197"/>
      <c r="G40" s="197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C13" sqref="C13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3" t="s">
        <v>490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491</v>
      </c>
      <c r="B3" s="169"/>
      <c r="C3" s="169"/>
      <c r="D3" s="169"/>
      <c r="E3" s="169"/>
      <c r="F3" s="169"/>
      <c r="G3" s="170"/>
    </row>
    <row r="4" spans="1:7" ht="14.25" x14ac:dyDescent="0.4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2" t="s">
        <v>3142</v>
      </c>
      <c r="B5" s="198" t="str">
        <f>ANIO5R</f>
        <v>2017 ¹ (c)</v>
      </c>
      <c r="C5" s="198" t="str">
        <f>ANIO4R</f>
        <v>2018 ¹ (c)</v>
      </c>
      <c r="D5" s="198" t="str">
        <f>ANIO3R</f>
        <v>2019 ¹ (c)</v>
      </c>
      <c r="E5" s="198" t="str">
        <f>ANIO2R</f>
        <v>2020 ¹ (c)</v>
      </c>
      <c r="F5" s="198" t="str">
        <f>ANIO1R</f>
        <v>2021 ¹ (c)</v>
      </c>
      <c r="G5" s="51">
        <f>ANIO_INFORME</f>
        <v>2022</v>
      </c>
    </row>
    <row r="6" spans="1:7" ht="32.1" customHeight="1" x14ac:dyDescent="0.25">
      <c r="A6" s="203"/>
      <c r="B6" s="199"/>
      <c r="C6" s="199"/>
      <c r="D6" s="199"/>
      <c r="E6" s="199"/>
      <c r="F6" s="199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60"/>
      <c r="C8" s="60"/>
      <c r="D8" s="60"/>
      <c r="E8" s="60"/>
      <c r="F8" s="60"/>
      <c r="G8" s="60"/>
    </row>
    <row r="9" spans="1:7" x14ac:dyDescent="0.25">
      <c r="A9" s="53" t="s">
        <v>455</v>
      </c>
      <c r="B9" s="60"/>
      <c r="C9" s="60"/>
      <c r="D9" s="60"/>
      <c r="E9" s="60"/>
      <c r="F9" s="60"/>
      <c r="G9" s="60"/>
    </row>
    <row r="10" spans="1:7" x14ac:dyDescent="0.25">
      <c r="A10" s="53" t="s">
        <v>456</v>
      </c>
      <c r="B10" s="60"/>
      <c r="C10" s="60"/>
      <c r="D10" s="60"/>
      <c r="E10" s="60"/>
      <c r="F10" s="60"/>
      <c r="G10" s="60"/>
    </row>
    <row r="11" spans="1:7" x14ac:dyDescent="0.25">
      <c r="A11" s="53" t="s">
        <v>457</v>
      </c>
      <c r="B11" s="60"/>
      <c r="C11" s="60"/>
      <c r="D11" s="60"/>
      <c r="E11" s="60"/>
      <c r="F11" s="60"/>
      <c r="G11" s="60"/>
    </row>
    <row r="12" spans="1:7" x14ac:dyDescent="0.25">
      <c r="A12" s="53" t="s">
        <v>458</v>
      </c>
      <c r="B12" s="60"/>
      <c r="C12" s="60"/>
      <c r="D12" s="60"/>
      <c r="E12" s="60"/>
      <c r="F12" s="60"/>
      <c r="G12" s="60"/>
    </row>
    <row r="13" spans="1:7" x14ac:dyDescent="0.25">
      <c r="A13" s="53" t="s">
        <v>459</v>
      </c>
      <c r="B13" s="60"/>
      <c r="C13" s="60"/>
      <c r="D13" s="60"/>
      <c r="E13" s="60"/>
      <c r="F13" s="60"/>
      <c r="G13" s="60"/>
    </row>
    <row r="14" spans="1:7" x14ac:dyDescent="0.25">
      <c r="A14" s="53" t="s">
        <v>460</v>
      </c>
      <c r="B14" s="60"/>
      <c r="C14" s="60"/>
      <c r="D14" s="60"/>
      <c r="E14" s="60"/>
      <c r="F14" s="60"/>
      <c r="G14" s="60"/>
    </row>
    <row r="15" spans="1:7" x14ac:dyDescent="0.25">
      <c r="A15" s="53" t="s">
        <v>461</v>
      </c>
      <c r="B15" s="60"/>
      <c r="C15" s="60"/>
      <c r="D15" s="60"/>
      <c r="E15" s="60"/>
      <c r="F15" s="60"/>
      <c r="G15" s="60"/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97" t="s">
        <v>3292</v>
      </c>
      <c r="B32" s="197"/>
      <c r="C32" s="197"/>
      <c r="D32" s="197"/>
      <c r="E32" s="197"/>
      <c r="F32" s="197"/>
      <c r="G32" s="197"/>
    </row>
    <row r="33" spans="1:7" x14ac:dyDescent="0.25">
      <c r="A33" s="197" t="s">
        <v>3293</v>
      </c>
      <c r="B33" s="197"/>
      <c r="C33" s="197"/>
      <c r="D33" s="197"/>
      <c r="E33" s="197"/>
      <c r="F33" s="197"/>
      <c r="G33" s="19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B15" sqref="B15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77" t="s">
        <v>495</v>
      </c>
      <c r="B1" s="177"/>
      <c r="C1" s="177"/>
      <c r="D1" s="177"/>
      <c r="E1" s="177"/>
      <c r="F1" s="177"/>
      <c r="G1" s="111"/>
    </row>
    <row r="2" spans="1:7" ht="14.25" x14ac:dyDescent="0.45">
      <c r="A2" s="165" t="str">
        <f>ENTE_PUBLICO</f>
        <v>SISTEMA PARA EL DESARROLLO INTEGRAL DE LA FAMILIA DEL MUNICIPIO DE TIERRA BLANCA GUANAJUATO., Gobierno del Estado de Guanajuato</v>
      </c>
      <c r="B2" s="166"/>
      <c r="C2" s="166"/>
      <c r="D2" s="166"/>
      <c r="E2" s="166"/>
      <c r="F2" s="167"/>
    </row>
    <row r="3" spans="1:7" ht="14.25" x14ac:dyDescent="0.45">
      <c r="A3" s="174" t="s">
        <v>496</v>
      </c>
      <c r="B3" s="175"/>
      <c r="C3" s="175"/>
      <c r="D3" s="175"/>
      <c r="E3" s="175"/>
      <c r="F3" s="176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D67" zoomScale="90" zoomScaleNormal="90" workbookViewId="0">
      <selection activeCell="F81" sqref="F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77" t="s">
        <v>545</v>
      </c>
      <c r="B1" s="177"/>
      <c r="C1" s="177"/>
      <c r="D1" s="177"/>
      <c r="E1" s="177"/>
      <c r="F1" s="177"/>
    </row>
    <row r="2" spans="1:6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7"/>
    </row>
    <row r="3" spans="1:6" x14ac:dyDescent="0.25">
      <c r="A3" s="168" t="s">
        <v>117</v>
      </c>
      <c r="B3" s="169"/>
      <c r="C3" s="169"/>
      <c r="D3" s="169"/>
      <c r="E3" s="169"/>
      <c r="F3" s="170"/>
    </row>
    <row r="4" spans="1:6" ht="14.25" x14ac:dyDescent="0.45">
      <c r="A4" s="171" t="str">
        <f>PERIODO_INFORME</f>
        <v>Al 31 de diciembre de 2021 y al 30 de septiembre de 2022 (b)</v>
      </c>
      <c r="B4" s="172"/>
      <c r="C4" s="172"/>
      <c r="D4" s="172"/>
      <c r="E4" s="172"/>
      <c r="F4" s="173"/>
    </row>
    <row r="5" spans="1:6" ht="14.25" x14ac:dyDescent="0.45">
      <c r="A5" s="174" t="s">
        <v>118</v>
      </c>
      <c r="B5" s="175"/>
      <c r="C5" s="175"/>
      <c r="D5" s="175"/>
      <c r="E5" s="175"/>
      <c r="F5" s="176"/>
    </row>
    <row r="6" spans="1:6" s="3" customFormat="1" ht="28.5" x14ac:dyDescent="0.45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1040051.35</v>
      </c>
      <c r="C9" s="60">
        <f>SUM(C10:C16)</f>
        <v>580118.57999999996</v>
      </c>
      <c r="D9" s="100" t="s">
        <v>54</v>
      </c>
      <c r="E9" s="60">
        <f>SUM(E10:E18)</f>
        <v>710631.29999999993</v>
      </c>
      <c r="F9" s="60">
        <f>SUM(F10:F18)</f>
        <v>732029.41</v>
      </c>
    </row>
    <row r="10" spans="1:6" x14ac:dyDescent="0.25">
      <c r="A10" s="96" t="s">
        <v>4</v>
      </c>
      <c r="B10" s="60"/>
      <c r="C10" s="60"/>
      <c r="D10" s="101" t="s">
        <v>55</v>
      </c>
      <c r="E10" s="149">
        <v>229.26</v>
      </c>
      <c r="F10" s="149">
        <v>0</v>
      </c>
    </row>
    <row r="11" spans="1:6" x14ac:dyDescent="0.25">
      <c r="A11" s="96" t="s">
        <v>5</v>
      </c>
      <c r="B11" s="149">
        <v>1040051.35</v>
      </c>
      <c r="C11" s="149">
        <v>580118.57999999996</v>
      </c>
      <c r="D11" s="101" t="s">
        <v>56</v>
      </c>
      <c r="E11" s="149">
        <v>9176.9699999999993</v>
      </c>
      <c r="F11" s="149">
        <v>19100.52</v>
      </c>
    </row>
    <row r="12" spans="1:6" x14ac:dyDescent="0.25">
      <c r="A12" s="96" t="s">
        <v>6</v>
      </c>
      <c r="B12" s="77"/>
      <c r="C12" s="60"/>
      <c r="D12" s="101" t="s">
        <v>57</v>
      </c>
      <c r="E12" s="160"/>
      <c r="F12" s="160"/>
    </row>
    <row r="13" spans="1:6" x14ac:dyDescent="0.25">
      <c r="A13" s="96" t="s">
        <v>7</v>
      </c>
      <c r="B13" s="60"/>
      <c r="C13" s="60"/>
      <c r="D13" s="101" t="s">
        <v>58</v>
      </c>
      <c r="E13" s="160"/>
      <c r="F13" s="160"/>
    </row>
    <row r="14" spans="1:6" x14ac:dyDescent="0.25">
      <c r="A14" s="96" t="s">
        <v>8</v>
      </c>
      <c r="B14" s="60"/>
      <c r="C14" s="60"/>
      <c r="D14" s="101" t="s">
        <v>59</v>
      </c>
      <c r="E14" s="160"/>
      <c r="F14" s="160"/>
    </row>
    <row r="15" spans="1:6" x14ac:dyDescent="0.25">
      <c r="A15" s="96" t="s">
        <v>9</v>
      </c>
      <c r="B15" s="60"/>
      <c r="C15" s="60"/>
      <c r="D15" s="101" t="s">
        <v>60</v>
      </c>
      <c r="E15" s="160"/>
      <c r="F15" s="160"/>
    </row>
    <row r="16" spans="1:6" x14ac:dyDescent="0.25">
      <c r="A16" s="96" t="s">
        <v>10</v>
      </c>
      <c r="B16" s="60"/>
      <c r="C16" s="60"/>
      <c r="D16" s="101" t="s">
        <v>61</v>
      </c>
      <c r="E16" s="149">
        <v>658615.94999999995</v>
      </c>
      <c r="F16" s="149">
        <v>670384.88</v>
      </c>
    </row>
    <row r="17" spans="1:6" x14ac:dyDescent="0.25">
      <c r="A17" s="95" t="s">
        <v>11</v>
      </c>
      <c r="B17" s="60">
        <f>SUM(B18:B24)</f>
        <v>1190912</v>
      </c>
      <c r="C17" s="60">
        <f>SUM(C18:C24)</f>
        <v>1192135</v>
      </c>
      <c r="D17" s="101" t="s">
        <v>62</v>
      </c>
      <c r="E17" s="160"/>
      <c r="F17" s="160"/>
    </row>
    <row r="18" spans="1:6" x14ac:dyDescent="0.25">
      <c r="A18" s="97" t="s">
        <v>12</v>
      </c>
      <c r="B18" s="160"/>
      <c r="C18" s="160"/>
      <c r="D18" s="101" t="s">
        <v>63</v>
      </c>
      <c r="E18" s="149">
        <v>42609.120000000003</v>
      </c>
      <c r="F18" s="149">
        <v>42544.01</v>
      </c>
    </row>
    <row r="19" spans="1:6" x14ac:dyDescent="0.25">
      <c r="A19" s="97" t="s">
        <v>13</v>
      </c>
      <c r="B19" s="149">
        <v>894390.07</v>
      </c>
      <c r="C19" s="149">
        <v>906877.07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9">
        <v>219256.49</v>
      </c>
      <c r="C20" s="149">
        <v>217992.49</v>
      </c>
      <c r="D20" s="101" t="s">
        <v>65</v>
      </c>
      <c r="E20" s="60"/>
      <c r="F20" s="60"/>
    </row>
    <row r="21" spans="1:6" x14ac:dyDescent="0.25">
      <c r="A21" s="97" t="s">
        <v>15</v>
      </c>
      <c r="B21" s="160"/>
      <c r="C21" s="160"/>
      <c r="D21" s="101" t="s">
        <v>66</v>
      </c>
      <c r="E21" s="60"/>
      <c r="F21" s="60"/>
    </row>
    <row r="22" spans="1:6" x14ac:dyDescent="0.25">
      <c r="A22" s="97" t="s">
        <v>16</v>
      </c>
      <c r="B22" s="149">
        <v>10000</v>
      </c>
      <c r="C22" s="149">
        <v>0</v>
      </c>
      <c r="D22" s="101" t="s">
        <v>67</v>
      </c>
      <c r="E22" s="60"/>
      <c r="F22" s="60"/>
    </row>
    <row r="23" spans="1:6" x14ac:dyDescent="0.25">
      <c r="A23" s="97" t="s">
        <v>17</v>
      </c>
      <c r="B23" s="160"/>
      <c r="C23" s="160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9">
        <v>67265.440000000002</v>
      </c>
      <c r="C24" s="149">
        <v>67265.440000000002</v>
      </c>
      <c r="D24" s="101" t="s">
        <v>69</v>
      </c>
      <c r="E24" s="60"/>
      <c r="F24" s="60"/>
    </row>
    <row r="25" spans="1:6" x14ac:dyDescent="0.25">
      <c r="A25" s="95" t="s">
        <v>19</v>
      </c>
      <c r="B25" s="159">
        <f>SUM(B26:B30)</f>
        <v>500</v>
      </c>
      <c r="C25" s="60">
        <f>SUM(C26:C30)</f>
        <v>500</v>
      </c>
      <c r="D25" s="101" t="s">
        <v>70</v>
      </c>
      <c r="E25" s="60"/>
      <c r="F25" s="60"/>
    </row>
    <row r="26" spans="1:6" x14ac:dyDescent="0.25">
      <c r="A26" s="97" t="s">
        <v>20</v>
      </c>
      <c r="B26" s="149">
        <v>500</v>
      </c>
      <c r="C26" s="149">
        <v>500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160"/>
      <c r="C27" s="1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60"/>
      <c r="C28" s="160"/>
      <c r="D28" s="101" t="s">
        <v>73</v>
      </c>
      <c r="E28" s="60"/>
      <c r="F28" s="60"/>
    </row>
    <row r="29" spans="1:6" x14ac:dyDescent="0.25">
      <c r="A29" s="97" t="s">
        <v>23</v>
      </c>
      <c r="B29" s="160"/>
      <c r="C29" s="160"/>
      <c r="D29" s="101" t="s">
        <v>74</v>
      </c>
      <c r="E29" s="60"/>
      <c r="F29" s="60"/>
    </row>
    <row r="30" spans="1:6" x14ac:dyDescent="0.25">
      <c r="A30" s="97" t="s">
        <v>24</v>
      </c>
      <c r="B30" s="160"/>
      <c r="C30" s="1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149">
        <v>0</v>
      </c>
      <c r="C32" s="149">
        <v>0</v>
      </c>
      <c r="D32" s="101" t="s">
        <v>77</v>
      </c>
      <c r="E32" s="60"/>
      <c r="F32" s="60"/>
    </row>
    <row r="33" spans="1:6" x14ac:dyDescent="0.25">
      <c r="A33" s="97" t="s">
        <v>27</v>
      </c>
      <c r="B33" s="160"/>
      <c r="C33" s="160"/>
      <c r="D33" s="101" t="s">
        <v>78</v>
      </c>
      <c r="E33" s="60"/>
      <c r="F33" s="60"/>
    </row>
    <row r="34" spans="1:6" x14ac:dyDescent="0.25">
      <c r="A34" s="97" t="s">
        <v>28</v>
      </c>
      <c r="B34" s="160"/>
      <c r="C34" s="160"/>
      <c r="D34" s="101" t="s">
        <v>79</v>
      </c>
      <c r="E34" s="60"/>
      <c r="F34" s="60"/>
    </row>
    <row r="35" spans="1:6" x14ac:dyDescent="0.25">
      <c r="A35" s="97" t="s">
        <v>29</v>
      </c>
      <c r="B35" s="160"/>
      <c r="C35" s="160"/>
      <c r="D35" s="101" t="s">
        <v>80</v>
      </c>
      <c r="E35" s="60"/>
      <c r="F35" s="60"/>
    </row>
    <row r="36" spans="1:6" x14ac:dyDescent="0.25">
      <c r="A36" s="97" t="s">
        <v>30</v>
      </c>
      <c r="B36" s="160"/>
      <c r="C36" s="160"/>
      <c r="D36" s="101" t="s">
        <v>81</v>
      </c>
      <c r="E36" s="60"/>
      <c r="F36" s="60"/>
    </row>
    <row r="37" spans="1:6" x14ac:dyDescent="0.25">
      <c r="A37" s="95" t="s">
        <v>31</v>
      </c>
      <c r="B37" s="149">
        <v>15945</v>
      </c>
      <c r="C37" s="149">
        <v>15945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2247408.35</v>
      </c>
      <c r="C47" s="61">
        <f>C9+C17+C25+C31+C38+C41+C37</f>
        <v>1788698.58</v>
      </c>
      <c r="D47" s="99" t="s">
        <v>91</v>
      </c>
      <c r="E47" s="61">
        <f>E9+E19+E23+E26+E27+E31+E38+E42</f>
        <v>710631.29999999993</v>
      </c>
      <c r="F47" s="61">
        <f>F9+F19+F23+F26+F27+F31+F38+F42</f>
        <v>732029.41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9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149">
        <v>0</v>
      </c>
      <c r="C51" s="149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9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1463856.55</v>
      </c>
      <c r="C53" s="149">
        <v>1215956.55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5788.4</v>
      </c>
      <c r="C54" s="149">
        <v>5788.4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-771310.23</v>
      </c>
      <c r="C55" s="149">
        <v>-771310.23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9">
        <v>0</v>
      </c>
      <c r="D56" s="54"/>
      <c r="E56" s="54"/>
      <c r="F56" s="54"/>
    </row>
    <row r="57" spans="1:6" x14ac:dyDescent="0.25">
      <c r="A57" s="95" t="s">
        <v>48</v>
      </c>
      <c r="B57" s="149">
        <v>0</v>
      </c>
      <c r="C57" s="149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49">
        <v>0</v>
      </c>
      <c r="C58" s="149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710631.29999999993</v>
      </c>
      <c r="F59" s="61">
        <f>F47+F57</f>
        <v>732029.41</v>
      </c>
    </row>
    <row r="60" spans="1:6" x14ac:dyDescent="0.25">
      <c r="A60" s="55" t="s">
        <v>50</v>
      </c>
      <c r="B60" s="61">
        <f>SUM(B50:B58)</f>
        <v>698334.71999999997</v>
      </c>
      <c r="C60" s="61">
        <f>SUM(C50:C58)</f>
        <v>450434.72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2945743.0700000003</v>
      </c>
      <c r="C62" s="61">
        <f>SUM(C47+C60)</f>
        <v>2239133.2999999998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330497.57</v>
      </c>
      <c r="F63" s="77">
        <f>SUM(F64:F66)</f>
        <v>330497.57</v>
      </c>
    </row>
    <row r="64" spans="1:6" x14ac:dyDescent="0.25">
      <c r="A64" s="54"/>
      <c r="B64" s="54"/>
      <c r="C64" s="54"/>
      <c r="D64" s="103" t="s">
        <v>103</v>
      </c>
      <c r="E64" s="149">
        <v>330497.57</v>
      </c>
      <c r="F64" s="149">
        <v>330497.57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1904614.2</v>
      </c>
      <c r="F68" s="77">
        <f>SUM(F69:F73)</f>
        <v>1176606.32</v>
      </c>
    </row>
    <row r="69" spans="1:6" x14ac:dyDescent="0.25">
      <c r="A69" s="12"/>
      <c r="B69" s="54"/>
      <c r="C69" s="54"/>
      <c r="D69" s="103" t="s">
        <v>107</v>
      </c>
      <c r="E69" s="149">
        <v>728007.45</v>
      </c>
      <c r="F69" s="149">
        <v>40438.03</v>
      </c>
    </row>
    <row r="70" spans="1:6" x14ac:dyDescent="0.25">
      <c r="A70" s="12"/>
      <c r="B70" s="54"/>
      <c r="C70" s="54"/>
      <c r="D70" s="103" t="s">
        <v>108</v>
      </c>
      <c r="E70" s="149">
        <v>1176606.75</v>
      </c>
      <c r="F70" s="149">
        <v>1136168.29</v>
      </c>
    </row>
    <row r="71" spans="1:6" x14ac:dyDescent="0.25">
      <c r="A71" s="12"/>
      <c r="B71" s="54"/>
      <c r="C71" s="54"/>
      <c r="D71" s="103" t="s">
        <v>109</v>
      </c>
      <c r="E71" s="149">
        <v>0</v>
      </c>
      <c r="F71" s="149">
        <v>0</v>
      </c>
    </row>
    <row r="72" spans="1:6" x14ac:dyDescent="0.25">
      <c r="A72" s="12"/>
      <c r="B72" s="54"/>
      <c r="C72" s="54"/>
      <c r="D72" s="103" t="s">
        <v>110</v>
      </c>
      <c r="E72" s="149">
        <v>0</v>
      </c>
      <c r="F72" s="149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9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2235111.77</v>
      </c>
      <c r="F79" s="61">
        <f>F63+F68+F75</f>
        <v>1507103.8900000001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2945743.07</v>
      </c>
      <c r="F81" s="61">
        <f>F59+F79</f>
        <v>2239133.3000000003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1040051.35</v>
      </c>
      <c r="Q4" s="18">
        <f>'Formato 1'!C9</f>
        <v>580118.57999999996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1040051.35</v>
      </c>
      <c r="Q6" s="18">
        <f>'Formato 1'!C11</f>
        <v>580118.57999999996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1190912</v>
      </c>
      <c r="Q12" s="18">
        <f>'Formato 1'!C17</f>
        <v>1192135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894390.07</v>
      </c>
      <c r="Q14" s="18">
        <f>'Formato 1'!C19</f>
        <v>906877.07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219256.49</v>
      </c>
      <c r="Q15" s="18">
        <f>'Formato 1'!C20</f>
        <v>217992.49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10000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67265.440000000002</v>
      </c>
      <c r="Q19" s="18">
        <f>'Formato 1'!C24</f>
        <v>67265.440000000002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500</v>
      </c>
      <c r="Q20" s="18">
        <f>'Formato 1'!C25</f>
        <v>500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500</v>
      </c>
      <c r="Q21" s="18">
        <f>'Formato 1'!C26</f>
        <v>500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15945</v>
      </c>
      <c r="Q32" s="18">
        <f>'Formato 1'!C37</f>
        <v>15945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15945</v>
      </c>
      <c r="Q33" s="18">
        <f>'Formato 1'!C37</f>
        <v>15945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2247408.35</v>
      </c>
      <c r="Q42" s="18">
        <f>'Formato 1'!C47</f>
        <v>1788698.58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1463856.55</v>
      </c>
      <c r="Q47">
        <f>'Formato 1'!C53</f>
        <v>1215956.55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5788.4</v>
      </c>
      <c r="Q48">
        <f>'Formato 1'!C54</f>
        <v>5788.4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-771310.23</v>
      </c>
      <c r="Q49">
        <f>'Formato 1'!C55</f>
        <v>-771310.23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698334.71999999997</v>
      </c>
      <c r="Q53">
        <f>'Formato 1'!C60</f>
        <v>450434.72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2945743.0700000003</v>
      </c>
      <c r="Q54">
        <f>'Formato 1'!C62</f>
        <v>2239133.2999999998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710631.29999999993</v>
      </c>
      <c r="Q57">
        <f>'Formato 1'!F9</f>
        <v>732029.41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229.26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9176.9699999999993</v>
      </c>
      <c r="Q59">
        <f>'Formato 1'!F11</f>
        <v>19100.52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658615.94999999995</v>
      </c>
      <c r="Q64">
        <f>'Formato 1'!F16</f>
        <v>670384.88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42609.120000000003</v>
      </c>
      <c r="Q66">
        <f>'Formato 1'!F18</f>
        <v>42544.01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710631.29999999993</v>
      </c>
      <c r="Q95">
        <f>'Formato 1'!F47</f>
        <v>732029.41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710631.29999999993</v>
      </c>
      <c r="Q104">
        <f>'Formato 1'!F59</f>
        <v>732029.41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330497.57</v>
      </c>
      <c r="Q106">
        <f>'Formato 1'!F63</f>
        <v>330497.57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330497.57</v>
      </c>
      <c r="Q107">
        <f>'Formato 1'!F64</f>
        <v>330497.57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1904614.2</v>
      </c>
      <c r="Q110">
        <f>'Formato 1'!F68</f>
        <v>1176606.32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728007.45</v>
      </c>
      <c r="Q111">
        <f>'Formato 1'!F69</f>
        <v>40438.03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1176606.75</v>
      </c>
      <c r="Q112">
        <f>'Formato 1'!F70</f>
        <v>1136168.29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2235111.77</v>
      </c>
      <c r="Q119">
        <f>'Formato 1'!F79</f>
        <v>1507103.8900000001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2945743.07</v>
      </c>
      <c r="Q120">
        <f>'Formato 1'!F81</f>
        <v>2239133.3000000003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34" zoomScale="90" zoomScaleNormal="90" workbookViewId="0">
      <selection activeCell="B7" sqref="B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9" t="s">
        <v>544</v>
      </c>
      <c r="B1" s="179"/>
      <c r="C1" s="179"/>
      <c r="D1" s="179"/>
      <c r="E1" s="179"/>
      <c r="F1" s="179"/>
      <c r="G1" s="179"/>
      <c r="H1" s="179"/>
    </row>
    <row r="2" spans="1:9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6"/>
      <c r="H2" s="167"/>
    </row>
    <row r="3" spans="1:9" x14ac:dyDescent="0.25">
      <c r="A3" s="168" t="s">
        <v>120</v>
      </c>
      <c r="B3" s="169"/>
      <c r="C3" s="169"/>
      <c r="D3" s="169"/>
      <c r="E3" s="169"/>
      <c r="F3" s="169"/>
      <c r="G3" s="169"/>
      <c r="H3" s="170"/>
    </row>
    <row r="4" spans="1:9" ht="14.25" x14ac:dyDescent="0.45">
      <c r="A4" s="171" t="str">
        <f>PERIODO_INFORME</f>
        <v>Al 31 de diciembre de 2021 y al 30 de septiembre de 2022 (b)</v>
      </c>
      <c r="B4" s="172"/>
      <c r="C4" s="172"/>
      <c r="D4" s="172"/>
      <c r="E4" s="172"/>
      <c r="F4" s="172"/>
      <c r="G4" s="172"/>
      <c r="H4" s="173"/>
    </row>
    <row r="5" spans="1:9" ht="14.25" x14ac:dyDescent="0.45">
      <c r="A5" s="174" t="s">
        <v>118</v>
      </c>
      <c r="B5" s="175"/>
      <c r="C5" s="175"/>
      <c r="D5" s="175"/>
      <c r="E5" s="175"/>
      <c r="F5" s="175"/>
      <c r="G5" s="175"/>
      <c r="H5" s="176"/>
    </row>
    <row r="6" spans="1:9" ht="45" x14ac:dyDescent="0.25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0</v>
      </c>
      <c r="C18" s="132"/>
      <c r="D18" s="132"/>
      <c r="E18" s="132"/>
      <c r="F18" s="61"/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0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78" t="s">
        <v>3300</v>
      </c>
      <c r="B33" s="178"/>
      <c r="C33" s="178"/>
      <c r="D33" s="178"/>
      <c r="E33" s="178"/>
      <c r="F33" s="178"/>
      <c r="G33" s="178"/>
      <c r="H33" s="178"/>
    </row>
    <row r="34" spans="1:8" ht="12" customHeight="1" x14ac:dyDescent="0.25">
      <c r="A34" s="178"/>
      <c r="B34" s="178"/>
      <c r="C34" s="178"/>
      <c r="D34" s="178"/>
      <c r="E34" s="178"/>
      <c r="F34" s="178"/>
      <c r="G34" s="178"/>
      <c r="H34" s="178"/>
    </row>
    <row r="35" spans="1:8" ht="12" customHeight="1" x14ac:dyDescent="0.25">
      <c r="A35" s="178"/>
      <c r="B35" s="178"/>
      <c r="C35" s="178"/>
      <c r="D35" s="178"/>
      <c r="E35" s="178"/>
      <c r="F35" s="178"/>
      <c r="G35" s="178"/>
      <c r="H35" s="178"/>
    </row>
    <row r="36" spans="1:8" ht="12" customHeight="1" x14ac:dyDescent="0.25">
      <c r="A36" s="178"/>
      <c r="B36" s="178"/>
      <c r="C36" s="178"/>
      <c r="D36" s="178"/>
      <c r="E36" s="178"/>
      <c r="F36" s="178"/>
      <c r="G36" s="178"/>
      <c r="H36" s="178"/>
    </row>
    <row r="37" spans="1:8" ht="12" customHeight="1" x14ac:dyDescent="0.25">
      <c r="A37" s="178"/>
      <c r="B37" s="178"/>
      <c r="C37" s="178"/>
      <c r="D37" s="178"/>
      <c r="E37" s="178"/>
      <c r="F37" s="178"/>
      <c r="G37" s="178"/>
      <c r="H37" s="178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80" zoomScaleNormal="80" workbookViewId="0">
      <selection activeCell="A12" sqref="A1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77" t="s">
        <v>543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11"/>
    </row>
    <row r="2" spans="1:12" ht="14.25" x14ac:dyDescent="0.45">
      <c r="A2" s="165" t="str">
        <f>ENTE_PUBLICO_A</f>
        <v>SISTEMA PARA EL DESARROLLO INTEGRAL DE LA FAMILIA DEL MUNICIPIO DE TIERRA BLANCA GUANAJUATO., Gobierno del Estado de Guanajuato (a)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2" x14ac:dyDescent="0.25">
      <c r="A3" s="168" t="s">
        <v>146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2" ht="14.25" x14ac:dyDescent="0.45">
      <c r="A4" s="171" t="str">
        <f>TRIMESTRE</f>
        <v>Del 1 de enero al 30 de septiembre de 2022 (b)</v>
      </c>
      <c r="B4" s="172"/>
      <c r="C4" s="172"/>
      <c r="D4" s="172"/>
      <c r="E4" s="172"/>
      <c r="F4" s="172"/>
      <c r="G4" s="172"/>
      <c r="H4" s="172"/>
      <c r="I4" s="172"/>
      <c r="J4" s="172"/>
      <c r="K4" s="173"/>
    </row>
    <row r="5" spans="1:12" ht="14.25" x14ac:dyDescent="0.45">
      <c r="A5" s="168" t="s">
        <v>118</v>
      </c>
      <c r="B5" s="169"/>
      <c r="C5" s="169"/>
      <c r="D5" s="169"/>
      <c r="E5" s="169"/>
      <c r="F5" s="169"/>
      <c r="G5" s="169"/>
      <c r="H5" s="169"/>
      <c r="I5" s="169"/>
      <c r="J5" s="169"/>
      <c r="K5" s="170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2022 (k)</v>
      </c>
      <c r="J6" s="131" t="str">
        <f>MONTO2</f>
        <v>Monto pagado de la inversión actualizado al 30 de septiembre de 2022 (l)</v>
      </c>
      <c r="K6" s="131" t="str">
        <f>SALDO_PENDIENTE</f>
        <v>Saldo pendiente por pagar de la inversión al 30 de septiembre de 2022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DELL</cp:lastModifiedBy>
  <cp:lastPrinted>2022-04-30T21:13:04Z</cp:lastPrinted>
  <dcterms:created xsi:type="dcterms:W3CDTF">2017-01-19T17:59:06Z</dcterms:created>
  <dcterms:modified xsi:type="dcterms:W3CDTF">2022-10-29T00:44:52Z</dcterms:modified>
</cp:coreProperties>
</file>