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\"/>
    </mc:Choice>
  </mc:AlternateContent>
  <bookViews>
    <workbookView xWindow="0" yWindow="0" windowWidth="20490" windowHeight="7755" firstSheet="2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D26" i="9"/>
  <c r="G26" i="9" s="1"/>
  <c r="D25" i="9"/>
  <c r="G25" i="9" s="1"/>
  <c r="D24" i="9"/>
  <c r="G24" i="9" s="1"/>
  <c r="G23" i="9"/>
  <c r="D23" i="9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G16" i="7"/>
  <c r="D16" i="7"/>
  <c r="D15" i="7"/>
  <c r="G15" i="7" s="1"/>
  <c r="D14" i="7"/>
  <c r="G14" i="7" s="1"/>
  <c r="D13" i="7"/>
  <c r="G13" i="7" s="1"/>
  <c r="G12" i="7"/>
  <c r="D12" i="7"/>
  <c r="D11" i="7"/>
  <c r="G11" i="7" s="1"/>
  <c r="G34" i="6" l="1"/>
  <c r="D34" i="6"/>
  <c r="G15" i="6"/>
  <c r="D15" i="6"/>
  <c r="D11" i="5" l="1"/>
  <c r="C11" i="5"/>
  <c r="B11" i="5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29" i="8"/>
  <c r="E29" i="8"/>
  <c r="F79" i="2"/>
  <c r="E79" i="2"/>
  <c r="E59" i="2"/>
  <c r="F47" i="2"/>
  <c r="F59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E77" i="9"/>
  <c r="G77" i="9"/>
  <c r="D77" i="9"/>
  <c r="G9" i="7"/>
  <c r="F81" i="2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<sst xmlns="http://schemas.openxmlformats.org/spreadsheetml/2006/main" count="820" uniqueCount="575">
  <si>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</si>
  <si>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</si>
  <si>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</si>
  <si>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</si>
  <si>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</si>
  <si>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</si>
  <si>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</si>
  <si>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</si>
  <si>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</si>
  <si>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</si>
  <si>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</si>
  <si>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</si>
  <si>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</si>
  <si>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</si>
  <si>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</si>
  <si>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</si>
  <si>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</si>
  <si>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</si>
  <si>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</si>
  <si>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</si>
  <si>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</si>
  <si>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</si>
  <si>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</si>
  <si>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</si>
  <si>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</si>
  <si>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</si>
  <si>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</si>
  <si>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</si>
  <si>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</si>
  <si>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</si>
  <si>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</si>
  <si>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</si>
  <si>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</si>
  <si>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</si>
  <si>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</si>
  <si>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</si>
  <si>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</si>
  <si>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</si>
  <si>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</si>
  <si>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</si>
  <si>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</si>
  <si>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</si>
  <si>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</si>
  <si>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</si>
  <si>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</si>
  <si>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</si>
  <si>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</si>
  <si>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</si>
  <si>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</si>
  <si>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</si>
  <si>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</si>
  <si>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</si>
  <si>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</si>
  <si>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</si>
  <si>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</si>
  <si>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</si>
  <si>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</si>
  <si>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</si>
  <si>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</si>
  <si>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</si>
  <si>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</si>
  <si>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</si>
  <si>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</si>
  <si>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</si>
  <si>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</si>
  <si>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</si>
  <si>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</si>
  <si>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</si>
  <si>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</si>
  <si>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</si>
  <si>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</si>
  <si>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</si>
  <si>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</si>
  <si>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</si>
  <si>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</si>
  <si>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</si>
  <si>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</si>
  <si>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</si>
  <si>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</si>
  <si>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</si>
  <si>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</si>
  <si>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</si>
  <si>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</si>
  <si>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</si>
  <si>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</si>
  <si>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</si>
  <si>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</si>
  <si>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</si>
  <si>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</si>
  <si>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</si>
  <si>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</si>
  <si>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</si>
  <si>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</si>
  <si>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</si>
  <si>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</si>
  <si>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</si>
  <si>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</si>
  <si>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</si>
  <si>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</si>
  <si>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</si>
  <si>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</si>
  <si>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</si>
  <si>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</si>
  <si>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</si>
  <si>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</si>
  <si>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</si>
  <si>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</si>
  <si>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</si>
  <si>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</si>
  <si>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</si>
  <si>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</si>
  <si>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</si>
  <si>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</si>
  <si>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</si>
  <si>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</si>
  <si>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</si>
  <si>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</si>
  <si>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</si>
  <si>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</si>
  <si>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</si>
  <si>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</si>
  <si>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</si>
  <si>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</si>
  <si>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</si>
  <si>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</si>
  <si>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</si>
  <si>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</si>
  <si>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</si>
  <si>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</si>
  <si>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</si>
  <si>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</si>
  <si>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</si>
  <si>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</si>
  <si>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</si>
  <si>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</si>
  <si>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</si>
  <si>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</si>
  <si>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</si>
  <si>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</si>
  <si>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</si>
  <si>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</si>
  <si>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</si>
  <si>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</si>
  <si>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</si>
  <si>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</si>
  <si>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</si>
  <si>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</si>
  <si>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</si>
  <si>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</si>
  <si>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</si>
  <si>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</si>
  <si>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</si>
  <si>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</si>
  <si>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</si>
  <si>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</si>
  <si>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</si>
  <si>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</si>
  <si>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</si>
  <si>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</si>
  <si>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</si>
  <si>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</si>
  <si>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</si>
  <si>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</si>
  <si>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</si>
  <si>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</si>
  <si>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</si>
  <si>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</si>
  <si>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</si>
  <si>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</si>
  <si>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</si>
  <si>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</si>
  <si>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</si>
  <si>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</si>
  <si>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</si>
  <si>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</si>
  <si>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</si>
  <si>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</si>
  <si>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</si>
  <si>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</si>
  <si>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</si>
  <si>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</si>
  <si>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</si>
  <si>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</si>
  <si>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</si>
  <si>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</si>
  <si>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</si>
  <si>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</si>
  <si>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</si>
  <si>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</si>
  <si>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</si>
  <si>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</si>
  <si>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</si>
  <si>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</si>
  <si>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</si>
  <si>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</si>
  <si>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</si>
  <si>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</si>
  <si>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</si>
  <si>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</si>
  <si>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</si>
  <si>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</si>
  <si>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</si>
  <si>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</si>
  <si>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</si>
  <si>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</si>
  <si>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</si>
  <si>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</si>
  <si>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</si>
  <si>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</si>
  <si>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</si>
  <si>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</si>
  <si>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</si>
  <si>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</si>
  <si>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</si>
  <si>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</si>
  <si>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</si>
  <si>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</si>
  <si>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</si>
  <si>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</si>
  <si>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</si>
  <si>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</si>
  <si>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</si>
  <si>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</si>
  <si>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</si>
  <si>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</si>
  <si>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</si>
  <si>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</si>
  <si>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</si>
  <si>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</si>
  <si>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</si>
  <si>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</si>
  <si>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</si>
  <si>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</si>
  <si>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</si>
  <si>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</si>
  <si>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</si>
  <si>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</si>
  <si>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</si>
  <si>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</si>
  <si>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</si>
  <si>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</si>
  <si>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</si>
  <si>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</si>
  <si>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</si>
  <si>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</si>
  <si>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</si>
  <si>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</si>
  <si>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</si>
  <si>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</si>
  <si>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</si>
  <si>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</si>
  <si>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</si>
  <si>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</si>
  <si>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</si>
  <si>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</si>
  <si>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</si>
  <si>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</si>
  <si>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</si>
  <si>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</si>
  <si>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</si>
  <si>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</si>
  <si>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</si>
  <si>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</si>
  <si>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</si>
  <si>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</si>
  <si>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</si>
  <si>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</si>
  <si>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</si>
  <si>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</si>
  <si>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</si>
  <si>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</si>
  <si>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</si>
  <si>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</si>
  <si>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</si>
  <si>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</si>
  <si>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</si>
  <si>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</si>
  <si>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</si>
  <si>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</si>
  <si>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</si>
  <si>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</si>
  <si>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</si>
  <si>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</si>
  <si>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</si>
  <si>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</si>
  <si>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</si>
  <si>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</si>
  <si>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</si>
  <si>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</si>
  <si>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</si>
  <si>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</si>
  <si>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</si>
  <si>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</si>
  <si>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</si>
  <si>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</si>
  <si>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</si>
  <si>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</si>
  <si>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</si>
  <si>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</si>
  <si>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</si>
  <si>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</si>
  <si>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</si>
  <si>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</si>
  <si>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</si>
  <si>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</si>
  <si>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</si>
  <si>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</si>
  <si>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</si>
  <si>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</si>
  <si>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</si>
  <si>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</si>
  <si>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</si>
  <si>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</si>
  <si>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</si>
  <si>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</si>
  <si>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</si>
  <si>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</si>
  <si>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</si>
  <si>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</si>
  <si>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</si>
  <si>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</si>
  <si>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</si>
  <si>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</si>
  <si>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</si>
  <si>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</si>
  <si>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</si>
  <si>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</si>
  <si>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</si>
  <si>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</si>
  <si>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</si>
  <si>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</si>
  <si>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</si>
  <si>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</si>
  <si>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</si>
  <si>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</si>
  <si>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</si>
  <si>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</si>
  <si>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</si>
  <si>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</si>
  <si>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</si>
  <si>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</si>
  <si>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</si>
  <si>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</si>
  <si>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</si>
  <si>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</si>
  <si>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</si>
  <si>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</si>
  <si>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</si>
  <si>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</si>
  <si>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</si>
  <si>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</si>
  <si>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</si>
  <si>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</si>
  <si>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</si>
  <si>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</si>
  <si>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</si>
  <si>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</si>
  <si>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</si>
  <si>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</si>
  <si>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</si>
  <si>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</si>
  <si>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</si>
  <si>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</si>
  <si>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</si>
  <si>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</si>
  <si>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</si>
  <si>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</si>
  <si>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</si>
  <si>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</si>
  <si>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</si>
  <si>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</si>
  <si>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</si>
  <si>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</si>
  <si>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</si>
  <si>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</si>
  <si>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</si>
  <si>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</si>
  <si>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</si>
  <si>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</si>
  <si>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</si>
  <si>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</si>
  <si>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</si>
  <si>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</si>
  <si>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</si>
  <si>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</si>
  <si>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</si>
  <si>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</si>
  <si>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</si>
  <si>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</si>
  <si>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</si>
  <si>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</si>
  <si>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</si>
  <si>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</si>
  <si>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</si>
  <si>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</si>
  <si>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</si>
  <si>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</si>
  <si>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</si>
  <si>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</si>
  <si>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</si>
  <si>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</si>
  <si>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</si>
  <si>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</si>
  <si>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</si>
  <si>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</si>
  <si>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</si>
  <si>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</si>
  <si>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</si>
  <si>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</si>
  <si>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</si>
  <si>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</si>
  <si>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</si>
  <si>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</si>
  <si>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</si>
  <si>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</si>
  <si>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</si>
  <si>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</si>
  <si>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</si>
  <si>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</si>
  <si>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</si>
  <si>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</si>
  <si>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</si>
  <si>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</si>
  <si>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</si>
  <si>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</si>
  <si>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</si>
  <si>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</si>
  <si>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</si>
  <si>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</si>
  <si>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</si>
  <si>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</si>
  <si>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</si>
  <si>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</si>
  <si>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</si>
  <si>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</si>
  <si>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</si>
  <si>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</si>
  <si>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</si>
  <si>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</si>
  <si>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</si>
  <si>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</si>
  <si>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</si>
  <si>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</si>
  <si>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</si>
  <si>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</si>
  <si>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</si>
  <si>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</si>
  <si>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</si>
  <si>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</si>
  <si>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</si>
  <si>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</si>
  <si>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</si>
  <si>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</si>
  <si>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</si>
  <si>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</si>
  <si>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</si>
  <si>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</si>
  <si>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</si>
  <si>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</si>
  <si>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</si>
  <si>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</si>
  <si>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</si>
  <si>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</si>
  <si>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</si>
  <si>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</si>
  <si>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</si>
  <si>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</si>
  <si>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</si>
  <si>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</si>
  <si>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</si>
  <si>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</si>
  <si>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</si>
  <si>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</si>
  <si>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</si>
  <si>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</si>
  <si>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</si>
  <si>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</si>
  <si>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</si>
  <si>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</si>
  <si>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</si>
  <si>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</si>
  <si>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</si>
  <si>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</si>
  <si>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</si>
  <si>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</si>
  <si>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</si>
  <si>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</si>
  <si>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</si>
  <si>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</si>
  <si>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</si>
  <si>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</si>
  <si>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</si>
  <si>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</si>
  <si>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</si>
  <si>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</si>
  <si>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</si>
  <si>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</si>
  <si>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</si>
  <si>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</si>
  <si>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</si>
  <si>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</si>
  <si>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</si>
  <si>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</si>
  <si>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</si>
  <si>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</si>
  <si>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</si>
  <si>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</si>
  <si>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</si>
  <si>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</si>
  <si>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</si>
  <si>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</si>
  <si>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</si>
  <si>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</si>
  <si>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</si>
  <si>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</si>
  <si>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</si>
  <si>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</si>
  <si>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</si>
  <si>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</si>
  <si>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</si>
  <si>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</si>
  <si>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</si>
  <si>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</si>
  <si>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</si>
  <si>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</si>
  <si>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</si>
  <si>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</si>
  <si>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</si>
  <si>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</si>
  <si>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</si>
  <si>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</si>
  <si>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</si>
  <si>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</si>
  <si>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</si>
  <si>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</si>
  <si>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</si>
  <si>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</si>
  <si>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</si>
  <si>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</si>
  <si>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</si>
  <si>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</si>
  <si>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</si>
  <si>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</si>
  <si>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</si>
  <si>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</si>
  <si>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</si>
  <si>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</si>
  <si>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</si>
  <si>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</si>
  <si>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</si>
  <si>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</si>
  <si>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</si>
  <si>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</si>
  <si>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</si>
  <si>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</si>
  <si>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</si>
  <si>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</si>
  <si>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</si>
  <si>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</si>
  <si>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</si>
  <si>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</si>
  <si>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</si>
  <si>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</si>
  <si>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</si>
  <si>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PARA EL DESARROLLO INTEGRAL DE LA FAMILIA DEL MUNICIPIO DE TIERRA BLANCA GUANAJUATO</t>
  </si>
  <si>
    <t>Al 31 de Diciembre de 2022 y al 30 de Junio de 2023 (b)</t>
  </si>
  <si>
    <t>Del 1 de Enero al 30 de Junio de 2023 (b)</t>
  </si>
  <si>
    <t>31120M40D010000 DIRECCION GENERAL</t>
  </si>
  <si>
    <t>31120M40D020000 SISTEMA DE PROTECCION INTEGRAL DE NNA</t>
  </si>
  <si>
    <t>31120M40D030000 DESARROLLO COMUNITARIO (RED MOVIL)</t>
  </si>
  <si>
    <t>31120M40D040000 ADULTO MAYOR</t>
  </si>
  <si>
    <t>31120M40D060000 ALIMENTARIO</t>
  </si>
  <si>
    <t>31120M40D070000 UNIDAD BASICA DE REHABILITACION</t>
  </si>
  <si>
    <t>31120M40D080000 DIRECCION Y ATENCION NNA</t>
  </si>
  <si>
    <t>31120M40D090000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</si>
</sst>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/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91" zoomScaleNormal="91" workbookViewId="0">
      <selection activeCell="I70" sqref="I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3" t="s">
        <v>564</v>
      </c>
      <c r="B2" s="114"/>
      <c r="C2" s="114"/>
      <c r="D2" s="114"/>
      <c r="E2" s="114"/>
      <c r="F2" s="115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565</v>
      </c>
      <c r="B4" s="117"/>
      <c r="C4" s="117"/>
      <c r="D4" s="117"/>
      <c r="E4" s="117"/>
      <c r="F4" s="118"/>
    </row>
    <row r="5" spans="1:6" ht="12.95" customHeight="1" x14ac:dyDescent="0.25">
      <c r="A5" s="119" t="s">
        <v>2</v>
      </c>
      <c r="B5" s="120"/>
      <c r="C5" s="120"/>
      <c r="D5" s="120"/>
      <c r="E5" s="120"/>
      <c r="F5" s="121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1267924.3999999999</v>
      </c>
      <c r="C9" s="49">
        <f>SUM(C10:C16)</f>
        <v>717741.71</v>
      </c>
      <c r="D9" s="48" t="s">
        <v>12</v>
      </c>
      <c r="E9" s="49">
        <f>SUM(E10:E18)</f>
        <v>713285.04</v>
      </c>
      <c r="F9" s="49">
        <f>SUM(F10:F18)</f>
        <v>775777.35</v>
      </c>
    </row>
    <row r="10" spans="1:6" x14ac:dyDescent="0.25">
      <c r="A10" s="50" t="s">
        <v>13</v>
      </c>
      <c r="B10" s="142">
        <v>0</v>
      </c>
      <c r="C10" s="142">
        <v>0</v>
      </c>
      <c r="D10" s="50" t="s">
        <v>14</v>
      </c>
      <c r="E10" s="142">
        <v>447.35</v>
      </c>
      <c r="F10" s="142">
        <v>416.25</v>
      </c>
    </row>
    <row r="11" spans="1:6" x14ac:dyDescent="0.25">
      <c r="A11" s="50" t="s">
        <v>15</v>
      </c>
      <c r="B11" s="142">
        <v>1267924.3999999999</v>
      </c>
      <c r="C11" s="142">
        <v>717741.71</v>
      </c>
      <c r="D11" s="50" t="s">
        <v>16</v>
      </c>
      <c r="E11" s="142">
        <v>26667.69</v>
      </c>
      <c r="F11" s="142">
        <v>29557.97</v>
      </c>
    </row>
    <row r="12" spans="1:6" x14ac:dyDescent="0.25">
      <c r="A12" s="50" t="s">
        <v>17</v>
      </c>
      <c r="B12" s="142">
        <v>0</v>
      </c>
      <c r="C12" s="142">
        <v>0</v>
      </c>
      <c r="D12" s="50" t="s">
        <v>18</v>
      </c>
      <c r="E12" s="142">
        <v>0</v>
      </c>
      <c r="F12" s="142">
        <v>0</v>
      </c>
    </row>
    <row r="13" spans="1:6" x14ac:dyDescent="0.25">
      <c r="A13" s="50" t="s">
        <v>19</v>
      </c>
      <c r="B13" s="142">
        <v>0</v>
      </c>
      <c r="C13" s="142">
        <v>0</v>
      </c>
      <c r="D13" s="50" t="s">
        <v>20</v>
      </c>
      <c r="E13" s="142">
        <v>0</v>
      </c>
      <c r="F13" s="142">
        <v>0</v>
      </c>
    </row>
    <row r="14" spans="1:6" x14ac:dyDescent="0.25">
      <c r="A14" s="50" t="s">
        <v>21</v>
      </c>
      <c r="B14" s="142">
        <v>0</v>
      </c>
      <c r="C14" s="142">
        <v>0</v>
      </c>
      <c r="D14" s="50" t="s">
        <v>22</v>
      </c>
      <c r="E14" s="142">
        <v>0</v>
      </c>
      <c r="F14" s="142">
        <v>0</v>
      </c>
    </row>
    <row r="15" spans="1:6" x14ac:dyDescent="0.25">
      <c r="A15" s="50" t="s">
        <v>23</v>
      </c>
      <c r="B15" s="142">
        <v>0</v>
      </c>
      <c r="C15" s="142">
        <v>0</v>
      </c>
      <c r="D15" s="50" t="s">
        <v>24</v>
      </c>
      <c r="E15" s="142">
        <v>0</v>
      </c>
      <c r="F15" s="142">
        <v>0</v>
      </c>
    </row>
    <row r="16" spans="1:6" x14ac:dyDescent="0.25">
      <c r="A16" s="50" t="s">
        <v>25</v>
      </c>
      <c r="B16" s="142">
        <v>0</v>
      </c>
      <c r="C16" s="142">
        <v>0</v>
      </c>
      <c r="D16" s="50" t="s">
        <v>26</v>
      </c>
      <c r="E16" s="142">
        <v>661047.84</v>
      </c>
      <c r="F16" s="142">
        <v>703192.71</v>
      </c>
    </row>
    <row r="17" spans="1:6" x14ac:dyDescent="0.25">
      <c r="A17" s="48" t="s">
        <v>27</v>
      </c>
      <c r="B17" s="49">
        <f>SUM(B18:B24)</f>
        <v>1214526.79</v>
      </c>
      <c r="C17" s="49">
        <f>SUM(C18:C24)</f>
        <v>1179957.58</v>
      </c>
      <c r="D17" s="50" t="s">
        <v>28</v>
      </c>
      <c r="E17" s="142">
        <v>0</v>
      </c>
      <c r="F17" s="142">
        <v>0</v>
      </c>
    </row>
    <row r="18" spans="1:6" x14ac:dyDescent="0.25">
      <c r="A18" s="50" t="s">
        <v>29</v>
      </c>
      <c r="B18" s="142">
        <v>0</v>
      </c>
      <c r="C18" s="142">
        <v>0</v>
      </c>
      <c r="D18" s="50" t="s">
        <v>30</v>
      </c>
      <c r="E18" s="142">
        <v>25122.16</v>
      </c>
      <c r="F18" s="142">
        <v>42610.42</v>
      </c>
    </row>
    <row r="19" spans="1:6" x14ac:dyDescent="0.25">
      <c r="A19" s="50" t="s">
        <v>31</v>
      </c>
      <c r="B19" s="142">
        <v>894368.86</v>
      </c>
      <c r="C19" s="142">
        <v>894299.65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142">
        <v>242392.49</v>
      </c>
      <c r="C20" s="142">
        <v>218392.49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142">
        <v>0</v>
      </c>
      <c r="C21" s="142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142">
        <v>10000</v>
      </c>
      <c r="C22" s="142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142">
        <v>0</v>
      </c>
      <c r="C23" s="142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142">
        <v>67765.440000000002</v>
      </c>
      <c r="C24" s="142">
        <v>67265.440000000002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142">
        <v>15945</v>
      </c>
      <c r="C37" s="142">
        <v>15945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2498396.19</v>
      </c>
      <c r="C47" s="4">
        <f>C9+C17+C25+C31+C37+C38+C41</f>
        <v>1913644.29</v>
      </c>
      <c r="D47" s="2" t="s">
        <v>86</v>
      </c>
      <c r="E47" s="4">
        <f>E9+E19+E23+E26+E27+E31+E38+E42</f>
        <v>713285.04</v>
      </c>
      <c r="F47" s="4">
        <f>F9+F19+F23+F26+F27+F31+F38+F42</f>
        <v>775777.35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142">
        <v>0</v>
      </c>
      <c r="C50" s="142">
        <v>0</v>
      </c>
      <c r="D50" s="48" t="s">
        <v>90</v>
      </c>
      <c r="E50" s="142">
        <v>330497.57</v>
      </c>
      <c r="F50" s="142">
        <v>330497.57</v>
      </c>
    </row>
    <row r="51" spans="1:6" x14ac:dyDescent="0.25">
      <c r="A51" s="48" t="s">
        <v>91</v>
      </c>
      <c r="B51" s="142">
        <v>0</v>
      </c>
      <c r="C51" s="142">
        <v>0</v>
      </c>
      <c r="D51" s="48" t="s">
        <v>92</v>
      </c>
      <c r="E51" s="142">
        <v>0</v>
      </c>
      <c r="F51" s="142">
        <v>0</v>
      </c>
    </row>
    <row r="52" spans="1:6" x14ac:dyDescent="0.25">
      <c r="A52" s="48" t="s">
        <v>93</v>
      </c>
      <c r="B52" s="142">
        <v>0</v>
      </c>
      <c r="C52" s="142">
        <v>0</v>
      </c>
      <c r="D52" s="48" t="s">
        <v>94</v>
      </c>
      <c r="E52" s="142">
        <v>0</v>
      </c>
      <c r="F52" s="142">
        <v>0</v>
      </c>
    </row>
    <row r="53" spans="1:6" x14ac:dyDescent="0.25">
      <c r="A53" s="48" t="s">
        <v>95</v>
      </c>
      <c r="B53" s="142">
        <v>1503950.55</v>
      </c>
      <c r="C53" s="142">
        <v>1479856.55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142">
        <v>5788.4</v>
      </c>
      <c r="C54" s="142">
        <v>5788.4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142">
        <v>-863618.75</v>
      </c>
      <c r="C55" s="142">
        <v>-863618.75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142">
        <v>0</v>
      </c>
      <c r="C56" s="142">
        <v>0</v>
      </c>
      <c r="D56" s="47"/>
      <c r="E56" s="51"/>
      <c r="F56" s="51"/>
    </row>
    <row r="57" spans="1:6" x14ac:dyDescent="0.25">
      <c r="A57" s="48" t="s">
        <v>102</v>
      </c>
      <c r="B57" s="142">
        <v>0</v>
      </c>
      <c r="C57" s="142">
        <v>0</v>
      </c>
      <c r="D57" s="2" t="s">
        <v>103</v>
      </c>
      <c r="E57" s="4">
        <f>SUM(E50:E55)</f>
        <v>330497.57</v>
      </c>
      <c r="F57" s="4">
        <f>SUM(F50:F55)</f>
        <v>330497.57</v>
      </c>
    </row>
    <row r="58" spans="1:6" x14ac:dyDescent="0.25">
      <c r="A58" s="48" t="s">
        <v>104</v>
      </c>
      <c r="B58" s="142">
        <v>0</v>
      </c>
      <c r="C58" s="142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1043782.6100000001</v>
      </c>
      <c r="F59" s="4">
        <f>F47+F57</f>
        <v>1106274.92</v>
      </c>
    </row>
    <row r="60" spans="1:6" x14ac:dyDescent="0.25">
      <c r="A60" s="3" t="s">
        <v>106</v>
      </c>
      <c r="B60" s="4">
        <f>SUM(B50:B58)</f>
        <v>646120.19999999995</v>
      </c>
      <c r="C60" s="4">
        <f>SUM(C50:C58)</f>
        <v>622026.19999999995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3144516.3899999997</v>
      </c>
      <c r="C62" s="4">
        <f>SUM(C47+C60)</f>
        <v>2535670.4900000002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330497.57</v>
      </c>
      <c r="F63" s="49">
        <f>SUM(F64:F66)</f>
        <v>330497.57</v>
      </c>
    </row>
    <row r="64" spans="1:6" x14ac:dyDescent="0.25">
      <c r="A64" s="47"/>
      <c r="B64" s="47"/>
      <c r="C64" s="47"/>
      <c r="D64" s="48" t="s">
        <v>110</v>
      </c>
      <c r="E64" s="142">
        <v>330497.57</v>
      </c>
      <c r="F64" s="142">
        <v>330497.57</v>
      </c>
    </row>
    <row r="65" spans="1:6" x14ac:dyDescent="0.25">
      <c r="A65" s="47"/>
      <c r="B65" s="47"/>
      <c r="C65" s="47"/>
      <c r="D65" s="52" t="s">
        <v>111</v>
      </c>
      <c r="E65" s="142">
        <v>0</v>
      </c>
      <c r="F65" s="142">
        <v>0</v>
      </c>
    </row>
    <row r="66" spans="1:6" x14ac:dyDescent="0.25">
      <c r="A66" s="47"/>
      <c r="B66" s="47"/>
      <c r="C66" s="47"/>
      <c r="D66" s="48" t="s">
        <v>112</v>
      </c>
      <c r="E66" s="142">
        <v>0</v>
      </c>
      <c r="F66" s="142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2100733.7800000003</v>
      </c>
      <c r="F68" s="49">
        <f>SUM(F69:F73)</f>
        <v>1429895.57</v>
      </c>
    </row>
    <row r="69" spans="1:6" x14ac:dyDescent="0.25">
      <c r="A69" s="55"/>
      <c r="B69" s="47"/>
      <c r="C69" s="47"/>
      <c r="D69" s="48" t="s">
        <v>114</v>
      </c>
      <c r="E69" s="142">
        <v>727838.21</v>
      </c>
      <c r="F69" s="142">
        <v>253288.82</v>
      </c>
    </row>
    <row r="70" spans="1:6" x14ac:dyDescent="0.25">
      <c r="A70" s="55"/>
      <c r="B70" s="47"/>
      <c r="C70" s="47"/>
      <c r="D70" s="48" t="s">
        <v>115</v>
      </c>
      <c r="E70" s="142">
        <v>1372895.57</v>
      </c>
      <c r="F70" s="142">
        <v>1176606.75</v>
      </c>
    </row>
    <row r="71" spans="1:6" x14ac:dyDescent="0.25">
      <c r="A71" s="55"/>
      <c r="B71" s="47"/>
      <c r="C71" s="47"/>
      <c r="D71" s="48" t="s">
        <v>116</v>
      </c>
      <c r="E71" s="142">
        <v>0</v>
      </c>
      <c r="F71" s="142">
        <v>0</v>
      </c>
    </row>
    <row r="72" spans="1:6" x14ac:dyDescent="0.25">
      <c r="A72" s="55"/>
      <c r="B72" s="47"/>
      <c r="C72" s="47"/>
      <c r="D72" s="48" t="s">
        <v>117</v>
      </c>
      <c r="E72" s="142">
        <v>0</v>
      </c>
      <c r="F72" s="142">
        <v>0</v>
      </c>
    </row>
    <row r="73" spans="1:6" x14ac:dyDescent="0.25">
      <c r="A73" s="55"/>
      <c r="B73" s="47"/>
      <c r="C73" s="47"/>
      <c r="D73" s="48" t="s">
        <v>118</v>
      </c>
      <c r="E73" s="142">
        <v>0</v>
      </c>
      <c r="F73" s="142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2431231.35</v>
      </c>
      <c r="F79" s="4">
        <f>F63+F68+F75</f>
        <v>1760393.1400000001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3475013.96</v>
      </c>
      <c r="F81" s="4">
        <f>F59+F79</f>
        <v>2866668.06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9:C62 B9:C9 B17:C17 B25:C36 B38:C49 E9:F9 E74:F81 E53:F63 E67:F6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17:C17 B25:C36 B38:C46 B59:C62 E19:F49 E53:F63 E74:F81 E67:F6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83" t="s">
        <v>453</v>
      </c>
      <c r="B1" s="183"/>
      <c r="C1" s="183"/>
      <c r="D1" s="183"/>
      <c r="E1" s="183"/>
      <c r="F1" s="183"/>
      <c r="G1" s="183"/>
    </row>
    <row r="2" spans="1:7" x14ac:dyDescent="0.25">
      <c r="A2" s="131" t="str">
        <f>'Formato 1'!A2</f>
        <v>SISTEMA PARA EL DESARROLLO INTEGRAL DE LA FAMILIA DEL MUNICIPIO DE TIERRA BLANCA GUANAJUATO</v>
      </c>
      <c r="B2" s="132"/>
      <c r="C2" s="132"/>
      <c r="D2" s="132"/>
      <c r="E2" s="132"/>
      <c r="F2" s="132"/>
      <c r="G2" s="133"/>
    </row>
    <row r="3" spans="1:7" x14ac:dyDescent="0.25">
      <c r="A3" s="134" t="s">
        <v>454</v>
      </c>
      <c r="B3" s="135"/>
      <c r="C3" s="135"/>
      <c r="D3" s="135"/>
      <c r="E3" s="135"/>
      <c r="F3" s="135"/>
      <c r="G3" s="136"/>
    </row>
    <row r="4" spans="1:7" x14ac:dyDescent="0.25">
      <c r="A4" s="134" t="s">
        <v>2</v>
      </c>
      <c r="B4" s="135"/>
      <c r="C4" s="135"/>
      <c r="D4" s="135"/>
      <c r="E4" s="135"/>
      <c r="F4" s="135"/>
      <c r="G4" s="136"/>
    </row>
    <row r="5" spans="1:7" x14ac:dyDescent="0.25">
      <c r="A5" s="134" t="s">
        <v>455</v>
      </c>
      <c r="B5" s="135"/>
      <c r="C5" s="135"/>
      <c r="D5" s="135"/>
      <c r="E5" s="135"/>
      <c r="F5" s="135"/>
      <c r="G5" s="136"/>
    </row>
    <row r="6" spans="1:7" x14ac:dyDescent="0.25">
      <c r="A6" s="181" t="s">
        <v>456</v>
      </c>
      <c r="B6" s="38">
        <v>2022</v>
      </c>
      <c r="C6" s="181">
        <f>+B6+1</f>
        <v>2023</v>
      </c>
      <c r="D6" s="181">
        <f>+C6+1</f>
        <v>2024</v>
      </c>
      <c r="E6" s="181">
        <f>+D6+1</f>
        <v>2025</v>
      </c>
      <c r="F6" s="181">
        <f>+E6+1</f>
        <v>2026</v>
      </c>
      <c r="G6" s="181">
        <f>+F6+1</f>
        <v>2027</v>
      </c>
    </row>
    <row r="7" spans="1:7" ht="83.25" customHeight="1" x14ac:dyDescent="0.25">
      <c r="A7" s="182"/>
      <c r="B7" s="72" t="s">
        <v>457</v>
      </c>
      <c r="C7" s="182"/>
      <c r="D7" s="182"/>
      <c r="E7" s="182"/>
      <c r="F7" s="182"/>
      <c r="G7" s="182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4" t="s">
        <v>472</v>
      </c>
      <c r="B1" s="184"/>
      <c r="C1" s="184"/>
      <c r="D1" s="184"/>
      <c r="E1" s="184"/>
      <c r="F1" s="184"/>
      <c r="G1" s="184"/>
    </row>
    <row r="2" spans="1:7" x14ac:dyDescent="0.25">
      <c r="A2" s="131" t="str">
        <f>'Formato 1'!A2</f>
        <v>SISTEMA PARA EL DESARROLLO INTEGRAL DE LA FAMILIA DEL MUNICIPIO DE TIERRA BLANCA GUANAJUATO</v>
      </c>
      <c r="B2" s="132"/>
      <c r="C2" s="132"/>
      <c r="D2" s="132"/>
      <c r="E2" s="132"/>
      <c r="F2" s="132"/>
      <c r="G2" s="133"/>
    </row>
    <row r="3" spans="1:7" x14ac:dyDescent="0.25">
      <c r="A3" s="116" t="s">
        <v>473</v>
      </c>
      <c r="B3" s="117"/>
      <c r="C3" s="117"/>
      <c r="D3" s="117"/>
      <c r="E3" s="117"/>
      <c r="F3" s="117"/>
      <c r="G3" s="118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16" t="s">
        <v>455</v>
      </c>
      <c r="B5" s="117"/>
      <c r="C5" s="117"/>
      <c r="D5" s="117"/>
      <c r="E5" s="117"/>
      <c r="F5" s="117"/>
      <c r="G5" s="118"/>
    </row>
    <row r="6" spans="1:7" x14ac:dyDescent="0.25">
      <c r="A6" s="185" t="s">
        <v>474</v>
      </c>
      <c r="B6" s="38">
        <v>2022</v>
      </c>
      <c r="C6" s="181">
        <f>+B6+1</f>
        <v>2023</v>
      </c>
      <c r="D6" s="181">
        <f>+C6+1</f>
        <v>2024</v>
      </c>
      <c r="E6" s="181">
        <f>+D6+1</f>
        <v>2025</v>
      </c>
      <c r="F6" s="181">
        <f>+E6+1</f>
        <v>2026</v>
      </c>
      <c r="G6" s="181">
        <f>+F6+1</f>
        <v>2027</v>
      </c>
    </row>
    <row r="7" spans="1:7" ht="57.75" customHeight="1" x14ac:dyDescent="0.25">
      <c r="A7" s="186"/>
      <c r="B7" s="39" t="s">
        <v>457</v>
      </c>
      <c r="C7" s="182"/>
      <c r="D7" s="182"/>
      <c r="E7" s="182"/>
      <c r="F7" s="182"/>
      <c r="G7" s="182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4" t="s">
        <v>488</v>
      </c>
      <c r="B1" s="184"/>
      <c r="C1" s="184"/>
      <c r="D1" s="184"/>
      <c r="E1" s="184"/>
      <c r="F1" s="184"/>
      <c r="G1" s="184"/>
    </row>
    <row r="2" spans="1:7" x14ac:dyDescent="0.25">
      <c r="A2" s="131" t="str">
        <f>'Formato 1'!A2</f>
        <v>SISTEMA PARA EL DESARROLLO INTEGRAL DE LA FAMILIA DEL MUNICIPIO DE TIERRA BLANCA GUANAJUATO</v>
      </c>
      <c r="B2" s="132"/>
      <c r="C2" s="132"/>
      <c r="D2" s="132"/>
      <c r="E2" s="132"/>
      <c r="F2" s="132"/>
      <c r="G2" s="133"/>
    </row>
    <row r="3" spans="1:7" x14ac:dyDescent="0.25">
      <c r="A3" s="116" t="s">
        <v>489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88" t="s">
        <v>456</v>
      </c>
      <c r="B5" s="189">
        <v>2017</v>
      </c>
      <c r="C5" s="189">
        <f>+B5+1</f>
        <v>2018</v>
      </c>
      <c r="D5" s="189">
        <f>+C5+1</f>
        <v>2019</v>
      </c>
      <c r="E5" s="189">
        <f>+D5+1</f>
        <v>2020</v>
      </c>
      <c r="F5" s="189">
        <f>+E5+1</f>
        <v>2021</v>
      </c>
      <c r="G5" s="38">
        <f>+F5+1</f>
        <v>2022</v>
      </c>
    </row>
    <row r="6" spans="1:7" ht="32.25" x14ac:dyDescent="0.25">
      <c r="A6" s="171"/>
      <c r="B6" s="190"/>
      <c r="C6" s="190"/>
      <c r="D6" s="190"/>
      <c r="E6" s="190"/>
      <c r="F6" s="190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87" t="s">
        <v>511</v>
      </c>
      <c r="B39" s="187"/>
      <c r="C39" s="187"/>
      <c r="D39" s="187"/>
      <c r="E39" s="187"/>
      <c r="F39" s="187"/>
      <c r="G39" s="187"/>
    </row>
    <row r="40" spans="1:7" x14ac:dyDescent="0.25">
      <c r="A40" s="187" t="s">
        <v>512</v>
      </c>
      <c r="B40" s="187"/>
      <c r="C40" s="187"/>
      <c r="D40" s="187"/>
      <c r="E40" s="187"/>
      <c r="F40" s="187"/>
      <c r="G40" s="1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4" t="s">
        <v>513</v>
      </c>
      <c r="B1" s="184"/>
      <c r="C1" s="184"/>
      <c r="D1" s="184"/>
      <c r="E1" s="184"/>
      <c r="F1" s="184"/>
      <c r="G1" s="184"/>
    </row>
    <row r="2" spans="1:7" x14ac:dyDescent="0.25">
      <c r="A2" s="131" t="str">
        <f>'Formato 1'!A2</f>
        <v>SISTEMA PARA EL DESARROLLO INTEGRAL DE LA FAMILIA DEL MUNICIPIO DE TIERRA BLANCA GUANAJUATO</v>
      </c>
      <c r="B2" s="132"/>
      <c r="C2" s="132"/>
      <c r="D2" s="132"/>
      <c r="E2" s="132"/>
      <c r="F2" s="132"/>
      <c r="G2" s="133"/>
    </row>
    <row r="3" spans="1:7" x14ac:dyDescent="0.25">
      <c r="A3" s="116" t="s">
        <v>514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1" t="s">
        <v>474</v>
      </c>
      <c r="B5" s="189">
        <v>2017</v>
      </c>
      <c r="C5" s="189">
        <f>+B5+1</f>
        <v>2018</v>
      </c>
      <c r="D5" s="189">
        <f>+C5+1</f>
        <v>2019</v>
      </c>
      <c r="E5" s="189">
        <f>+D5+1</f>
        <v>2020</v>
      </c>
      <c r="F5" s="189">
        <f>+E5+1</f>
        <v>2021</v>
      </c>
      <c r="G5" s="38">
        <v>2022</v>
      </c>
    </row>
    <row r="6" spans="1:7" ht="48.75" customHeight="1" x14ac:dyDescent="0.25">
      <c r="A6" s="192"/>
      <c r="B6" s="190"/>
      <c r="C6" s="190"/>
      <c r="D6" s="190"/>
      <c r="E6" s="190"/>
      <c r="F6" s="190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87" t="s">
        <v>511</v>
      </c>
      <c r="B32" s="187"/>
      <c r="C32" s="187"/>
      <c r="D32" s="187"/>
      <c r="E32" s="187"/>
      <c r="F32" s="187"/>
      <c r="G32" s="187"/>
    </row>
    <row r="33" spans="1:7" x14ac:dyDescent="0.25">
      <c r="A33" s="187" t="s">
        <v>512</v>
      </c>
      <c r="B33" s="187"/>
      <c r="C33" s="187"/>
      <c r="D33" s="187"/>
      <c r="E33" s="187"/>
      <c r="F33" s="187"/>
      <c r="G33" s="1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93" t="s">
        <v>517</v>
      </c>
      <c r="B1" s="193"/>
      <c r="C1" s="193"/>
      <c r="D1" s="193"/>
      <c r="E1" s="193"/>
      <c r="F1" s="193"/>
    </row>
    <row r="2" spans="1:6" ht="20.100000000000001" customHeight="1" x14ac:dyDescent="0.25">
      <c r="A2" s="113" t="str">
        <f>'Formato 1'!A2</f>
        <v>SISTEMA PARA EL DESARROLLO INTEGRAL DE LA FAMILIA DEL MUNICIPIO DE TIERRA BLANCA GUANAJUATO</v>
      </c>
      <c r="B2" s="137"/>
      <c r="C2" s="137"/>
      <c r="D2" s="137"/>
      <c r="E2" s="137"/>
      <c r="F2" s="138"/>
    </row>
    <row r="3" spans="1:6" ht="29.25" customHeight="1" x14ac:dyDescent="0.25">
      <c r="A3" s="139" t="s">
        <v>518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519</v>
      </c>
      <c r="C4" s="124" t="s">
        <v>520</v>
      </c>
      <c r="D4" s="124" t="s">
        <v>521</v>
      </c>
      <c r="E4" s="124" t="s">
        <v>522</v>
      </c>
      <c r="F4" s="124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5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6"/>
      <c r="C20" s="126"/>
      <c r="D20" s="126"/>
      <c r="E20" s="126"/>
      <c r="F20" s="126"/>
    </row>
    <row r="21" spans="1:6" ht="30" x14ac:dyDescent="0.25">
      <c r="A21" s="61" t="s">
        <v>536</v>
      </c>
      <c r="B21" s="126"/>
      <c r="C21" s="126"/>
      <c r="D21" s="126"/>
      <c r="E21" s="126"/>
      <c r="F21" s="126"/>
    </row>
    <row r="22" spans="1:6" ht="30" x14ac:dyDescent="0.25">
      <c r="A22" s="61" t="s">
        <v>537</v>
      </c>
      <c r="B22" s="126"/>
      <c r="C22" s="126"/>
      <c r="D22" s="126"/>
      <c r="E22" s="126"/>
      <c r="F22" s="126"/>
    </row>
    <row r="23" spans="1:6" ht="15" x14ac:dyDescent="0.25">
      <c r="A23" s="61" t="s">
        <v>538</v>
      </c>
      <c r="B23" s="126"/>
      <c r="C23" s="126"/>
      <c r="D23" s="126"/>
      <c r="E23" s="126"/>
      <c r="F23" s="126"/>
    </row>
    <row r="24" spans="1:6" ht="15" x14ac:dyDescent="0.25">
      <c r="A24" s="61" t="s">
        <v>539</v>
      </c>
      <c r="B24" s="127"/>
      <c r="C24" s="62"/>
      <c r="D24" s="62"/>
      <c r="E24" s="62"/>
      <c r="F24" s="62"/>
    </row>
    <row r="25" spans="1:6" ht="15" x14ac:dyDescent="0.25">
      <c r="A25" s="61" t="s">
        <v>540</v>
      </c>
      <c r="B25" s="127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7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6"/>
      <c r="C48" s="126"/>
      <c r="D48" s="126"/>
      <c r="E48" s="126"/>
      <c r="F48" s="126"/>
    </row>
    <row r="49" spans="1:6" ht="15" x14ac:dyDescent="0.25">
      <c r="A49" s="61" t="s">
        <v>553</v>
      </c>
      <c r="B49" s="126"/>
      <c r="C49" s="126"/>
      <c r="D49" s="126"/>
      <c r="E49" s="126"/>
      <c r="F49" s="126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7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3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A53" sqref="A5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125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3'!A4</f>
        <v>Del 1 de Enero al 30 de Junio de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43">
        <v>775777.35</v>
      </c>
      <c r="C18" s="144"/>
      <c r="D18" s="144"/>
      <c r="E18" s="144"/>
      <c r="F18" s="143">
        <v>713285.04</v>
      </c>
      <c r="G18" s="144"/>
      <c r="H18" s="144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775777.35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713285.04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2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2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2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2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2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2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B29" sqref="B2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4" t="s">
        <v>165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166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566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75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/>
      <c r="C9" s="104"/>
      <c r="D9" s="104"/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/>
      <c r="C10" s="104"/>
      <c r="D10" s="104"/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/>
      <c r="C11" s="104"/>
      <c r="D11" s="104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/>
      <c r="C12" s="104"/>
      <c r="D12" s="104"/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/>
      <c r="C15" s="104"/>
      <c r="D15" s="104"/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/>
      <c r="C16" s="104"/>
      <c r="D16" s="10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/>
      <c r="C17" s="104"/>
      <c r="D17" s="104"/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/>
      <c r="C18" s="104"/>
      <c r="D18" s="104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7" zoomScaleNormal="77" workbookViewId="0">
      <selection activeCell="C80" sqref="C8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4" t="s">
        <v>189</v>
      </c>
      <c r="B1" s="165"/>
      <c r="C1" s="165"/>
      <c r="D1" s="166"/>
    </row>
    <row r="2" spans="1:4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5"/>
    </row>
    <row r="3" spans="1:4" x14ac:dyDescent="0.25">
      <c r="A3" s="116" t="s">
        <v>190</v>
      </c>
      <c r="B3" s="117"/>
      <c r="C3" s="117"/>
      <c r="D3" s="118"/>
    </row>
    <row r="4" spans="1:4" x14ac:dyDescent="0.25">
      <c r="A4" s="116" t="str">
        <f>'Formato 3'!A4</f>
        <v>Del 1 de Enero al 30 de Junio de 2023 (b)</v>
      </c>
      <c r="B4" s="117"/>
      <c r="C4" s="117"/>
      <c r="D4" s="118"/>
    </row>
    <row r="5" spans="1:4" x14ac:dyDescent="0.25">
      <c r="A5" s="119" t="s">
        <v>2</v>
      </c>
      <c r="B5" s="120"/>
      <c r="C5" s="120"/>
      <c r="D5" s="121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6143600</v>
      </c>
      <c r="C8" s="15">
        <f>SUM(C9:C11)</f>
        <v>3095604.98</v>
      </c>
      <c r="D8" s="15">
        <f>SUM(D9:D11)</f>
        <v>3095604.98</v>
      </c>
    </row>
    <row r="9" spans="1:4" x14ac:dyDescent="0.25">
      <c r="A9" s="60" t="s">
        <v>195</v>
      </c>
      <c r="B9" s="145">
        <v>6143600</v>
      </c>
      <c r="C9" s="145">
        <v>3095604.98</v>
      </c>
      <c r="D9" s="145">
        <v>3095604.98</v>
      </c>
    </row>
    <row r="10" spans="1:4" x14ac:dyDescent="0.25">
      <c r="A10" s="60" t="s">
        <v>196</v>
      </c>
      <c r="B10" s="145">
        <v>0</v>
      </c>
      <c r="C10" s="145">
        <v>0</v>
      </c>
      <c r="D10" s="145">
        <v>0</v>
      </c>
    </row>
    <row r="11" spans="1:4" x14ac:dyDescent="0.25">
      <c r="A11" s="60" t="s">
        <v>197</v>
      </c>
      <c r="B11" s="146">
        <f>B44</f>
        <v>0</v>
      </c>
      <c r="C11" s="146">
        <f>C44</f>
        <v>0</v>
      </c>
      <c r="D11" s="146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6143600</v>
      </c>
      <c r="C13" s="15">
        <f>C14+C15</f>
        <v>2391860.77</v>
      </c>
      <c r="D13" s="15">
        <f>D14+D15</f>
        <v>2098410.62</v>
      </c>
    </row>
    <row r="14" spans="1:4" x14ac:dyDescent="0.25">
      <c r="A14" s="60" t="s">
        <v>199</v>
      </c>
      <c r="B14" s="145">
        <v>6143600</v>
      </c>
      <c r="C14" s="145">
        <v>2391860.77</v>
      </c>
      <c r="D14" s="145">
        <v>2098410.62</v>
      </c>
    </row>
    <row r="15" spans="1:4" x14ac:dyDescent="0.25">
      <c r="A15" s="60" t="s">
        <v>200</v>
      </c>
      <c r="B15" s="145">
        <v>0</v>
      </c>
      <c r="C15" s="145">
        <v>0</v>
      </c>
      <c r="D15" s="145">
        <v>0</v>
      </c>
    </row>
    <row r="16" spans="1:4" x14ac:dyDescent="0.25">
      <c r="A16" s="48"/>
      <c r="B16" s="147"/>
      <c r="C16" s="147"/>
      <c r="D16" s="147"/>
    </row>
    <row r="17" spans="1:4" x14ac:dyDescent="0.25">
      <c r="A17" s="3" t="s">
        <v>201</v>
      </c>
      <c r="B17" s="16">
        <v>0</v>
      </c>
      <c r="C17" s="15">
        <f>C18+C19</f>
        <v>-100088.24</v>
      </c>
      <c r="D17" s="15">
        <f>D18+D19</f>
        <v>-100088.24</v>
      </c>
    </row>
    <row r="18" spans="1:4" x14ac:dyDescent="0.25">
      <c r="A18" s="60" t="s">
        <v>202</v>
      </c>
      <c r="B18" s="17">
        <v>0</v>
      </c>
      <c r="C18" s="145">
        <v>-100088.24</v>
      </c>
      <c r="D18" s="145">
        <v>-100088.24</v>
      </c>
    </row>
    <row r="19" spans="1:4" x14ac:dyDescent="0.25">
      <c r="A19" s="60" t="s">
        <v>203</v>
      </c>
      <c r="B19" s="17">
        <v>0</v>
      </c>
      <c r="C19" s="145">
        <v>0</v>
      </c>
      <c r="D19" s="145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603655.97</v>
      </c>
      <c r="D21" s="15">
        <f>D8-D13+D17</f>
        <v>897106.11999999988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603655.97</v>
      </c>
      <c r="D23" s="15">
        <f>D21-D11</f>
        <v>897106.11999999988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703744.21</v>
      </c>
      <c r="D25" s="15">
        <f>D23-D17</f>
        <v>997194.35999999987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703744.21</v>
      </c>
      <c r="D33" s="4">
        <f>D25+D29</f>
        <v>997194.35999999987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6143600</v>
      </c>
      <c r="C48" s="99">
        <f>C9</f>
        <v>3095604.98</v>
      </c>
      <c r="D48" s="99">
        <f>D9</f>
        <v>3095604.98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6143600</v>
      </c>
      <c r="C53" s="49">
        <f>C14</f>
        <v>2391860.77</v>
      </c>
      <c r="D53" s="49">
        <f>D14</f>
        <v>2098410.62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-100088.24</v>
      </c>
      <c r="D55" s="49">
        <f>D18</f>
        <v>-100088.24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603655.97</v>
      </c>
      <c r="D57" s="4">
        <f>D48+D49-D53+D55</f>
        <v>897106.11999999988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603655.97</v>
      </c>
      <c r="D59" s="4">
        <f>D57-D49</f>
        <v>897106.11999999988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7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H33" sqref="H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4" t="s">
        <v>230</v>
      </c>
      <c r="B1" s="165"/>
      <c r="C1" s="165"/>
      <c r="D1" s="165"/>
      <c r="E1" s="165"/>
      <c r="F1" s="165"/>
      <c r="G1" s="166"/>
    </row>
    <row r="2" spans="1:7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5"/>
    </row>
    <row r="3" spans="1:7" x14ac:dyDescent="0.25">
      <c r="A3" s="116" t="s">
        <v>231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30 de Junio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2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67" t="s">
        <v>232</v>
      </c>
      <c r="B6" s="169" t="s">
        <v>233</v>
      </c>
      <c r="C6" s="169"/>
      <c r="D6" s="169"/>
      <c r="E6" s="169"/>
      <c r="F6" s="169"/>
      <c r="G6" s="169" t="s">
        <v>234</v>
      </c>
    </row>
    <row r="7" spans="1:7" ht="30" x14ac:dyDescent="0.25">
      <c r="A7" s="168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69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f t="shared" si="0"/>
        <v>0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148">
        <v>93600</v>
      </c>
      <c r="C15" s="148">
        <v>0</v>
      </c>
      <c r="D15" s="149">
        <f t="shared" ref="D15" si="1">B15+C15</f>
        <v>93600</v>
      </c>
      <c r="E15" s="148">
        <v>31605</v>
      </c>
      <c r="F15" s="148">
        <v>31605</v>
      </c>
      <c r="G15" s="149">
        <f t="shared" si="0"/>
        <v>-61995</v>
      </c>
    </row>
    <row r="16" spans="1:7" x14ac:dyDescent="0.25">
      <c r="A16" s="95" t="s">
        <v>247</v>
      </c>
      <c r="B16" s="49">
        <f t="shared" ref="B16:G16" si="2">SUM(B17:B27)</f>
        <v>0</v>
      </c>
      <c r="C16" s="49">
        <f t="shared" si="2"/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3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3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3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3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3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3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3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3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3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3"/>
        <v>0</v>
      </c>
    </row>
    <row r="28" spans="1:7" x14ac:dyDescent="0.25">
      <c r="A28" s="60" t="s">
        <v>259</v>
      </c>
      <c r="B28" s="49">
        <f t="shared" ref="B28:G28" si="4">SUM(B29:B33)</f>
        <v>0</v>
      </c>
      <c r="C28" s="49">
        <f t="shared" si="4"/>
        <v>0</v>
      </c>
      <c r="D28" s="49">
        <f t="shared" si="4"/>
        <v>0</v>
      </c>
      <c r="E28" s="49">
        <f t="shared" si="4"/>
        <v>0</v>
      </c>
      <c r="F28" s="49">
        <f t="shared" si="4"/>
        <v>0</v>
      </c>
      <c r="G28" s="49">
        <f t="shared" si="4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5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5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5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5"/>
        <v>0</v>
      </c>
    </row>
    <row r="34" spans="1:7" ht="14.45" customHeight="1" x14ac:dyDescent="0.25">
      <c r="A34" s="60" t="s">
        <v>265</v>
      </c>
      <c r="B34" s="148">
        <v>6050000</v>
      </c>
      <c r="C34" s="148">
        <v>78000</v>
      </c>
      <c r="D34" s="149">
        <f>B34+C34</f>
        <v>6128000</v>
      </c>
      <c r="E34" s="148">
        <v>3063999.98</v>
      </c>
      <c r="F34" s="148">
        <v>3063999.98</v>
      </c>
      <c r="G34" s="149">
        <f t="shared" si="5"/>
        <v>-2986000.02</v>
      </c>
    </row>
    <row r="35" spans="1:7" ht="14.45" customHeight="1" x14ac:dyDescent="0.25">
      <c r="A35" s="60" t="s">
        <v>266</v>
      </c>
      <c r="B35" s="49">
        <f t="shared" ref="B35:G35" si="6">B36</f>
        <v>0</v>
      </c>
      <c r="C35" s="49">
        <f t="shared" si="6"/>
        <v>0</v>
      </c>
      <c r="D35" s="49">
        <f t="shared" si="6"/>
        <v>0</v>
      </c>
      <c r="E35" s="49">
        <f t="shared" si="6"/>
        <v>0</v>
      </c>
      <c r="F35" s="49">
        <f t="shared" si="6"/>
        <v>0</v>
      </c>
      <c r="G35" s="49">
        <f t="shared" si="6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7">B38+B39</f>
        <v>0</v>
      </c>
      <c r="C37" s="49">
        <f t="shared" si="7"/>
        <v>0</v>
      </c>
      <c r="D37" s="49">
        <f t="shared" si="7"/>
        <v>0</v>
      </c>
      <c r="E37" s="49">
        <f t="shared" si="7"/>
        <v>0</v>
      </c>
      <c r="F37" s="49">
        <f t="shared" si="7"/>
        <v>0</v>
      </c>
      <c r="G37" s="49">
        <f t="shared" si="7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G41" si="8">SUM(B9,B10,B11,B12,B13,B14,B15,B16,B28,B34,B35,B37)</f>
        <v>6143600</v>
      </c>
      <c r="C41" s="4">
        <f t="shared" si="8"/>
        <v>78000</v>
      </c>
      <c r="D41" s="4">
        <f t="shared" si="8"/>
        <v>6221600</v>
      </c>
      <c r="E41" s="4">
        <f t="shared" si="8"/>
        <v>3095604.98</v>
      </c>
      <c r="F41" s="4">
        <f t="shared" si="8"/>
        <v>3095604.98</v>
      </c>
      <c r="G41" s="4">
        <f t="shared" si="8"/>
        <v>-3047995.02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9">SUM(B46:B53)</f>
        <v>0</v>
      </c>
      <c r="C45" s="49">
        <f t="shared" si="9"/>
        <v>0</v>
      </c>
      <c r="D45" s="49">
        <f t="shared" si="9"/>
        <v>0</v>
      </c>
      <c r="E45" s="49">
        <f t="shared" si="9"/>
        <v>0</v>
      </c>
      <c r="F45" s="49">
        <f t="shared" si="9"/>
        <v>0</v>
      </c>
      <c r="G45" s="49">
        <f t="shared" si="9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10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10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10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10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10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10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1">SUM(B55:B58)</f>
        <v>0</v>
      </c>
      <c r="C54" s="49">
        <f t="shared" si="11"/>
        <v>0</v>
      </c>
      <c r="D54" s="49">
        <f t="shared" si="11"/>
        <v>0</v>
      </c>
      <c r="E54" s="49">
        <f t="shared" si="11"/>
        <v>0</v>
      </c>
      <c r="F54" s="49">
        <f t="shared" si="11"/>
        <v>0</v>
      </c>
      <c r="G54" s="49">
        <f t="shared" si="11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2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2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2"/>
        <v>0</v>
      </c>
    </row>
    <row r="59" spans="1:7" x14ac:dyDescent="0.25">
      <c r="A59" s="60" t="s">
        <v>288</v>
      </c>
      <c r="B59" s="49">
        <f t="shared" ref="B59:G59" si="13">SUM(B60:B61)</f>
        <v>0</v>
      </c>
      <c r="C59" s="49">
        <f t="shared" si="13"/>
        <v>0</v>
      </c>
      <c r="D59" s="49">
        <f t="shared" si="13"/>
        <v>0</v>
      </c>
      <c r="E59" s="49">
        <f t="shared" si="13"/>
        <v>0</v>
      </c>
      <c r="F59" s="49">
        <f t="shared" si="13"/>
        <v>0</v>
      </c>
      <c r="G59" s="49">
        <f t="shared" si="13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4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4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4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7">B41+B65+B67</f>
        <v>6143600</v>
      </c>
      <c r="C70" s="4">
        <f t="shared" si="17"/>
        <v>78000</v>
      </c>
      <c r="D70" s="4">
        <f t="shared" si="17"/>
        <v>6221600</v>
      </c>
      <c r="E70" s="4">
        <f t="shared" si="17"/>
        <v>3095604.98</v>
      </c>
      <c r="F70" s="4">
        <f t="shared" si="17"/>
        <v>3095604.98</v>
      </c>
      <c r="G70" s="4">
        <f t="shared" si="17"/>
        <v>-3047995.02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" zoomScale="85" zoomScaleNormal="85" workbookViewId="0">
      <selection activeCell="H159" sqref="H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301</v>
      </c>
      <c r="B1" s="165"/>
      <c r="C1" s="165"/>
      <c r="D1" s="165"/>
      <c r="E1" s="165"/>
      <c r="F1" s="165"/>
      <c r="G1" s="166"/>
    </row>
    <row r="2" spans="1:7" x14ac:dyDescent="0.25">
      <c r="A2" s="128" t="str">
        <f>'Formato 1'!A2</f>
        <v>SISTEMA PARA EL DESARROLLO INTEGRAL DE LA FAMILIA DEL MUNICIPIO DE TIERRA BLANCA GUANAJUATO</v>
      </c>
      <c r="B2" s="128"/>
      <c r="C2" s="128"/>
      <c r="D2" s="128"/>
      <c r="E2" s="128"/>
      <c r="F2" s="128"/>
      <c r="G2" s="128"/>
    </row>
    <row r="3" spans="1:7" x14ac:dyDescent="0.25">
      <c r="A3" s="129" t="s">
        <v>302</v>
      </c>
      <c r="B3" s="129"/>
      <c r="C3" s="129"/>
      <c r="D3" s="129"/>
      <c r="E3" s="129"/>
      <c r="F3" s="129"/>
      <c r="G3" s="129"/>
    </row>
    <row r="4" spans="1:7" x14ac:dyDescent="0.25">
      <c r="A4" s="129" t="s">
        <v>303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30 de Junio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2</v>
      </c>
      <c r="B6" s="130"/>
      <c r="C6" s="130"/>
      <c r="D6" s="130"/>
      <c r="E6" s="130"/>
      <c r="F6" s="130"/>
      <c r="G6" s="130"/>
    </row>
    <row r="7" spans="1:7" x14ac:dyDescent="0.25">
      <c r="A7" s="170" t="s">
        <v>6</v>
      </c>
      <c r="B7" s="170" t="s">
        <v>304</v>
      </c>
      <c r="C7" s="170"/>
      <c r="D7" s="170"/>
      <c r="E7" s="170"/>
      <c r="F7" s="170"/>
      <c r="G7" s="171" t="s">
        <v>305</v>
      </c>
    </row>
    <row r="8" spans="1:7" ht="30" x14ac:dyDescent="0.25">
      <c r="A8" s="170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0"/>
    </row>
    <row r="9" spans="1:7" x14ac:dyDescent="0.25">
      <c r="A9" s="28" t="s">
        <v>310</v>
      </c>
      <c r="B9" s="86">
        <f t="shared" ref="B9:G9" si="0">SUM(B10,B18,B28,B38,B48,B58,B62,B71,B75)</f>
        <v>6143600</v>
      </c>
      <c r="C9" s="86">
        <f t="shared" si="0"/>
        <v>554336.86</v>
      </c>
      <c r="D9" s="86">
        <f t="shared" si="0"/>
        <v>6697936.8600000003</v>
      </c>
      <c r="E9" s="86">
        <f t="shared" si="0"/>
        <v>2391860.77</v>
      </c>
      <c r="F9" s="86">
        <f t="shared" si="0"/>
        <v>2098410.62</v>
      </c>
      <c r="G9" s="86">
        <f t="shared" si="0"/>
        <v>4306076.09</v>
      </c>
    </row>
    <row r="10" spans="1:7" x14ac:dyDescent="0.25">
      <c r="A10" s="87" t="s">
        <v>311</v>
      </c>
      <c r="B10" s="86">
        <f t="shared" ref="B10:G10" si="1">SUM(B11:B17)</f>
        <v>4547858.5599999996</v>
      </c>
      <c r="C10" s="86">
        <f t="shared" si="1"/>
        <v>270129.54000000004</v>
      </c>
      <c r="D10" s="86">
        <f t="shared" si="1"/>
        <v>4817988.1000000006</v>
      </c>
      <c r="E10" s="86">
        <f t="shared" si="1"/>
        <v>1728400.1400000001</v>
      </c>
      <c r="F10" s="86">
        <f t="shared" si="1"/>
        <v>1434949.99</v>
      </c>
      <c r="G10" s="86">
        <f t="shared" si="1"/>
        <v>3089587.96</v>
      </c>
    </row>
    <row r="11" spans="1:7" x14ac:dyDescent="0.25">
      <c r="A11" s="88" t="s">
        <v>312</v>
      </c>
      <c r="B11" s="150">
        <v>3654529.2</v>
      </c>
      <c r="C11" s="150">
        <v>-129517.2</v>
      </c>
      <c r="D11" s="151">
        <f>B11+C11</f>
        <v>3525012</v>
      </c>
      <c r="E11" s="150">
        <v>1607422.1</v>
      </c>
      <c r="F11" s="150">
        <v>1338036.82</v>
      </c>
      <c r="G11" s="151">
        <f>D11-E11</f>
        <v>1917589.9</v>
      </c>
    </row>
    <row r="12" spans="1:7" x14ac:dyDescent="0.25">
      <c r="A12" s="88" t="s">
        <v>313</v>
      </c>
      <c r="B12" s="151">
        <v>0</v>
      </c>
      <c r="C12" s="151">
        <v>0</v>
      </c>
      <c r="D12" s="151">
        <f t="shared" ref="D12:D17" si="2">B12+C12</f>
        <v>0</v>
      </c>
      <c r="E12" s="151">
        <v>0</v>
      </c>
      <c r="F12" s="151">
        <v>0</v>
      </c>
      <c r="G12" s="151">
        <f t="shared" ref="G12:G17" si="3">D12-E12</f>
        <v>0</v>
      </c>
    </row>
    <row r="13" spans="1:7" x14ac:dyDescent="0.25">
      <c r="A13" s="88" t="s">
        <v>314</v>
      </c>
      <c r="B13" s="150">
        <v>588785.26</v>
      </c>
      <c r="C13" s="150">
        <v>150150.85</v>
      </c>
      <c r="D13" s="151">
        <f t="shared" si="2"/>
        <v>738936.11</v>
      </c>
      <c r="E13" s="150">
        <v>83929.54</v>
      </c>
      <c r="F13" s="150">
        <v>59864.67</v>
      </c>
      <c r="G13" s="151">
        <f t="shared" si="3"/>
        <v>655006.56999999995</v>
      </c>
    </row>
    <row r="14" spans="1:7" x14ac:dyDescent="0.25">
      <c r="A14" s="88" t="s">
        <v>315</v>
      </c>
      <c r="B14" s="151">
        <v>0</v>
      </c>
      <c r="C14" s="151">
        <v>0</v>
      </c>
      <c r="D14" s="151">
        <f t="shared" si="2"/>
        <v>0</v>
      </c>
      <c r="E14" s="151">
        <v>0</v>
      </c>
      <c r="F14" s="151">
        <v>0</v>
      </c>
      <c r="G14" s="151">
        <f t="shared" si="3"/>
        <v>0</v>
      </c>
    </row>
    <row r="15" spans="1:7" x14ac:dyDescent="0.25">
      <c r="A15" s="88" t="s">
        <v>316</v>
      </c>
      <c r="B15" s="150">
        <v>304544.09999999998</v>
      </c>
      <c r="C15" s="150">
        <v>249495.89</v>
      </c>
      <c r="D15" s="151">
        <f t="shared" si="2"/>
        <v>554039.99</v>
      </c>
      <c r="E15" s="150">
        <v>37048.5</v>
      </c>
      <c r="F15" s="150">
        <v>37048.5</v>
      </c>
      <c r="G15" s="151">
        <f t="shared" si="3"/>
        <v>516991.49</v>
      </c>
    </row>
    <row r="16" spans="1:7" x14ac:dyDescent="0.25">
      <c r="A16" s="88" t="s">
        <v>317</v>
      </c>
      <c r="B16" s="151">
        <v>0</v>
      </c>
      <c r="C16" s="151">
        <v>0</v>
      </c>
      <c r="D16" s="151">
        <f t="shared" si="2"/>
        <v>0</v>
      </c>
      <c r="E16" s="151">
        <v>0</v>
      </c>
      <c r="F16" s="151">
        <v>0</v>
      </c>
      <c r="G16" s="151">
        <f t="shared" si="3"/>
        <v>0</v>
      </c>
    </row>
    <row r="17" spans="1:7" x14ac:dyDescent="0.25">
      <c r="A17" s="88" t="s">
        <v>318</v>
      </c>
      <c r="B17" s="151">
        <v>0</v>
      </c>
      <c r="C17" s="151">
        <v>0</v>
      </c>
      <c r="D17" s="151">
        <f t="shared" si="2"/>
        <v>0</v>
      </c>
      <c r="E17" s="151">
        <v>0</v>
      </c>
      <c r="F17" s="151">
        <v>0</v>
      </c>
      <c r="G17" s="151">
        <f t="shared" si="3"/>
        <v>0</v>
      </c>
    </row>
    <row r="18" spans="1:7" x14ac:dyDescent="0.25">
      <c r="A18" s="87" t="s">
        <v>319</v>
      </c>
      <c r="B18" s="86">
        <f t="shared" ref="B18:G18" si="4">SUM(B19:B27)</f>
        <v>764246.54</v>
      </c>
      <c r="C18" s="86">
        <f t="shared" si="4"/>
        <v>-19700.369999999995</v>
      </c>
      <c r="D18" s="86">
        <f t="shared" si="4"/>
        <v>744546.16999999993</v>
      </c>
      <c r="E18" s="86">
        <f t="shared" si="4"/>
        <v>304897.21999999997</v>
      </c>
      <c r="F18" s="86">
        <f t="shared" si="4"/>
        <v>304897.21999999997</v>
      </c>
      <c r="G18" s="86">
        <f t="shared" si="4"/>
        <v>439648.95</v>
      </c>
    </row>
    <row r="19" spans="1:7" x14ac:dyDescent="0.25">
      <c r="A19" s="88" t="s">
        <v>320</v>
      </c>
      <c r="B19" s="150">
        <v>172912.12</v>
      </c>
      <c r="C19" s="150">
        <v>-22206.6</v>
      </c>
      <c r="D19" s="151">
        <f t="shared" ref="D19:D27" si="5">B19+C19</f>
        <v>150705.51999999999</v>
      </c>
      <c r="E19" s="150">
        <v>46223</v>
      </c>
      <c r="F19" s="150">
        <v>46223</v>
      </c>
      <c r="G19" s="151">
        <f t="shared" ref="G19:G27" si="6">D19-E19</f>
        <v>104482.51999999999</v>
      </c>
    </row>
    <row r="20" spans="1:7" x14ac:dyDescent="0.25">
      <c r="A20" s="88" t="s">
        <v>321</v>
      </c>
      <c r="B20" s="150">
        <v>59673.62</v>
      </c>
      <c r="C20" s="150">
        <v>11538.38</v>
      </c>
      <c r="D20" s="151">
        <f t="shared" si="5"/>
        <v>71212</v>
      </c>
      <c r="E20" s="150">
        <v>22311.49</v>
      </c>
      <c r="F20" s="150">
        <v>22311.49</v>
      </c>
      <c r="G20" s="151">
        <f t="shared" si="6"/>
        <v>48900.509999999995</v>
      </c>
    </row>
    <row r="21" spans="1:7" x14ac:dyDescent="0.25">
      <c r="A21" s="88" t="s">
        <v>322</v>
      </c>
      <c r="B21" s="151">
        <v>0</v>
      </c>
      <c r="C21" s="151">
        <v>0</v>
      </c>
      <c r="D21" s="151">
        <f t="shared" si="5"/>
        <v>0</v>
      </c>
      <c r="E21" s="151">
        <v>0</v>
      </c>
      <c r="F21" s="151">
        <v>0</v>
      </c>
      <c r="G21" s="151">
        <f t="shared" si="6"/>
        <v>0</v>
      </c>
    </row>
    <row r="22" spans="1:7" x14ac:dyDescent="0.25">
      <c r="A22" s="88" t="s">
        <v>323</v>
      </c>
      <c r="B22" s="150">
        <v>9200</v>
      </c>
      <c r="C22" s="150">
        <v>19891.05</v>
      </c>
      <c r="D22" s="151">
        <f t="shared" si="5"/>
        <v>29091.05</v>
      </c>
      <c r="E22" s="150">
        <v>7865.02</v>
      </c>
      <c r="F22" s="150">
        <v>7865.02</v>
      </c>
      <c r="G22" s="151">
        <f t="shared" si="6"/>
        <v>21226.03</v>
      </c>
    </row>
    <row r="23" spans="1:7" x14ac:dyDescent="0.25">
      <c r="A23" s="88" t="s">
        <v>324</v>
      </c>
      <c r="B23" s="150">
        <v>72000</v>
      </c>
      <c r="C23" s="150">
        <v>-15666</v>
      </c>
      <c r="D23" s="151">
        <f t="shared" si="5"/>
        <v>56334</v>
      </c>
      <c r="E23" s="150">
        <v>12850.43</v>
      </c>
      <c r="F23" s="150">
        <v>12850.43</v>
      </c>
      <c r="G23" s="151">
        <f t="shared" si="6"/>
        <v>43483.57</v>
      </c>
    </row>
    <row r="24" spans="1:7" x14ac:dyDescent="0.25">
      <c r="A24" s="88" t="s">
        <v>325</v>
      </c>
      <c r="B24" s="150">
        <v>337400</v>
      </c>
      <c r="C24" s="150">
        <v>-72170.62</v>
      </c>
      <c r="D24" s="151">
        <f t="shared" si="5"/>
        <v>265229.38</v>
      </c>
      <c r="E24" s="150">
        <v>172640.08</v>
      </c>
      <c r="F24" s="150">
        <v>172640.08</v>
      </c>
      <c r="G24" s="151">
        <f t="shared" si="6"/>
        <v>92589.300000000017</v>
      </c>
    </row>
    <row r="25" spans="1:7" x14ac:dyDescent="0.25">
      <c r="A25" s="88" t="s">
        <v>326</v>
      </c>
      <c r="B25" s="150">
        <v>20160.8</v>
      </c>
      <c r="C25" s="150">
        <v>76513.42</v>
      </c>
      <c r="D25" s="151">
        <f t="shared" si="5"/>
        <v>96674.22</v>
      </c>
      <c r="E25" s="150">
        <v>21438.6</v>
      </c>
      <c r="F25" s="150">
        <v>21438.6</v>
      </c>
      <c r="G25" s="151">
        <f t="shared" si="6"/>
        <v>75235.62</v>
      </c>
    </row>
    <row r="26" spans="1:7" x14ac:dyDescent="0.25">
      <c r="A26" s="88" t="s">
        <v>327</v>
      </c>
      <c r="B26" s="151">
        <v>0</v>
      </c>
      <c r="C26" s="151">
        <v>0</v>
      </c>
      <c r="D26" s="151">
        <f t="shared" si="5"/>
        <v>0</v>
      </c>
      <c r="E26" s="151">
        <v>0</v>
      </c>
      <c r="F26" s="151">
        <v>0</v>
      </c>
      <c r="G26" s="151">
        <f t="shared" si="6"/>
        <v>0</v>
      </c>
    </row>
    <row r="27" spans="1:7" x14ac:dyDescent="0.25">
      <c r="A27" s="88" t="s">
        <v>328</v>
      </c>
      <c r="B27" s="150">
        <v>92900</v>
      </c>
      <c r="C27" s="150">
        <v>-17600</v>
      </c>
      <c r="D27" s="151">
        <f t="shared" si="5"/>
        <v>75300</v>
      </c>
      <c r="E27" s="150">
        <v>21568.6</v>
      </c>
      <c r="F27" s="150">
        <v>21568.6</v>
      </c>
      <c r="G27" s="151">
        <f t="shared" si="6"/>
        <v>53731.4</v>
      </c>
    </row>
    <row r="28" spans="1:7" x14ac:dyDescent="0.25">
      <c r="A28" s="87" t="s">
        <v>329</v>
      </c>
      <c r="B28" s="86">
        <f t="shared" ref="B28:G28" si="7">SUM(B29:B37)</f>
        <v>716494.9</v>
      </c>
      <c r="C28" s="86">
        <f t="shared" si="7"/>
        <v>105911.75</v>
      </c>
      <c r="D28" s="86">
        <f t="shared" si="7"/>
        <v>822406.65</v>
      </c>
      <c r="E28" s="86">
        <f t="shared" si="7"/>
        <v>244013.2</v>
      </c>
      <c r="F28" s="86">
        <f t="shared" si="7"/>
        <v>244013.2</v>
      </c>
      <c r="G28" s="86">
        <f t="shared" si="7"/>
        <v>578393.45000000007</v>
      </c>
    </row>
    <row r="29" spans="1:7" x14ac:dyDescent="0.25">
      <c r="A29" s="88" t="s">
        <v>330</v>
      </c>
      <c r="B29" s="150">
        <v>97500</v>
      </c>
      <c r="C29" s="150">
        <v>8000</v>
      </c>
      <c r="D29" s="151">
        <f t="shared" ref="D29:D37" si="8">B29+C29</f>
        <v>105500</v>
      </c>
      <c r="E29" s="150">
        <v>43283</v>
      </c>
      <c r="F29" s="150">
        <v>43283</v>
      </c>
      <c r="G29" s="151">
        <f t="shared" ref="G29:G37" si="9">D29-E29</f>
        <v>62217</v>
      </c>
    </row>
    <row r="30" spans="1:7" x14ac:dyDescent="0.25">
      <c r="A30" s="88" t="s">
        <v>331</v>
      </c>
      <c r="B30" s="150">
        <v>16000</v>
      </c>
      <c r="C30" s="150">
        <v>5000</v>
      </c>
      <c r="D30" s="151">
        <f t="shared" si="8"/>
        <v>21000</v>
      </c>
      <c r="E30" s="150">
        <v>4000</v>
      </c>
      <c r="F30" s="150">
        <v>4000</v>
      </c>
      <c r="G30" s="151">
        <f t="shared" si="9"/>
        <v>17000</v>
      </c>
    </row>
    <row r="31" spans="1:7" x14ac:dyDescent="0.25">
      <c r="A31" s="88" t="s">
        <v>332</v>
      </c>
      <c r="B31" s="150">
        <v>11000</v>
      </c>
      <c r="C31" s="150">
        <v>-6000</v>
      </c>
      <c r="D31" s="151">
        <f t="shared" si="8"/>
        <v>5000</v>
      </c>
      <c r="E31" s="150">
        <v>1508</v>
      </c>
      <c r="F31" s="150">
        <v>1508</v>
      </c>
      <c r="G31" s="151">
        <f t="shared" si="9"/>
        <v>3492</v>
      </c>
    </row>
    <row r="32" spans="1:7" x14ac:dyDescent="0.25">
      <c r="A32" s="88" t="s">
        <v>333</v>
      </c>
      <c r="B32" s="150">
        <v>79000</v>
      </c>
      <c r="C32" s="150">
        <v>60616.82</v>
      </c>
      <c r="D32" s="151">
        <f t="shared" si="8"/>
        <v>139616.82</v>
      </c>
      <c r="E32" s="150">
        <v>27934.57</v>
      </c>
      <c r="F32" s="150">
        <v>27934.57</v>
      </c>
      <c r="G32" s="151">
        <f t="shared" si="9"/>
        <v>111682.25</v>
      </c>
    </row>
    <row r="33" spans="1:7" ht="14.45" customHeight="1" x14ac:dyDescent="0.25">
      <c r="A33" s="88" t="s">
        <v>334</v>
      </c>
      <c r="B33" s="150">
        <v>128500</v>
      </c>
      <c r="C33" s="150">
        <v>37295.919999999998</v>
      </c>
      <c r="D33" s="151">
        <f t="shared" si="8"/>
        <v>165795.91999999998</v>
      </c>
      <c r="E33" s="150">
        <v>61020.79</v>
      </c>
      <c r="F33" s="150">
        <v>61020.79</v>
      </c>
      <c r="G33" s="151">
        <f t="shared" si="9"/>
        <v>104775.12999999998</v>
      </c>
    </row>
    <row r="34" spans="1:7" ht="14.45" customHeight="1" x14ac:dyDescent="0.25">
      <c r="A34" s="88" t="s">
        <v>335</v>
      </c>
      <c r="B34" s="151">
        <v>0</v>
      </c>
      <c r="C34" s="151">
        <v>0</v>
      </c>
      <c r="D34" s="151">
        <f t="shared" si="8"/>
        <v>0</v>
      </c>
      <c r="E34" s="151">
        <v>0</v>
      </c>
      <c r="F34" s="151">
        <v>0</v>
      </c>
      <c r="G34" s="151">
        <f t="shared" si="9"/>
        <v>0</v>
      </c>
    </row>
    <row r="35" spans="1:7" ht="14.45" customHeight="1" x14ac:dyDescent="0.25">
      <c r="A35" s="88" t="s">
        <v>336</v>
      </c>
      <c r="B35" s="150">
        <v>82750</v>
      </c>
      <c r="C35" s="150">
        <v>5381</v>
      </c>
      <c r="D35" s="151">
        <f t="shared" si="8"/>
        <v>88131</v>
      </c>
      <c r="E35" s="150">
        <v>27773.439999999999</v>
      </c>
      <c r="F35" s="150">
        <v>27773.439999999999</v>
      </c>
      <c r="G35" s="151">
        <f t="shared" si="9"/>
        <v>60357.56</v>
      </c>
    </row>
    <row r="36" spans="1:7" ht="14.45" customHeight="1" x14ac:dyDescent="0.25">
      <c r="A36" s="88" t="s">
        <v>337</v>
      </c>
      <c r="B36" s="150">
        <v>173000</v>
      </c>
      <c r="C36" s="150">
        <v>0</v>
      </c>
      <c r="D36" s="151">
        <f t="shared" si="8"/>
        <v>173000</v>
      </c>
      <c r="E36" s="150">
        <v>36133.4</v>
      </c>
      <c r="F36" s="150">
        <v>36133.4</v>
      </c>
      <c r="G36" s="151">
        <f t="shared" si="9"/>
        <v>136866.6</v>
      </c>
    </row>
    <row r="37" spans="1:7" ht="14.45" customHeight="1" x14ac:dyDescent="0.25">
      <c r="A37" s="88" t="s">
        <v>338</v>
      </c>
      <c r="B37" s="150">
        <v>128744.9</v>
      </c>
      <c r="C37" s="150">
        <v>-4381.99</v>
      </c>
      <c r="D37" s="151">
        <f t="shared" si="8"/>
        <v>124362.90999999999</v>
      </c>
      <c r="E37" s="150">
        <v>42360</v>
      </c>
      <c r="F37" s="150">
        <v>42360</v>
      </c>
      <c r="G37" s="151">
        <f t="shared" si="9"/>
        <v>82002.909999999989</v>
      </c>
    </row>
    <row r="38" spans="1:7" x14ac:dyDescent="0.25">
      <c r="A38" s="87" t="s">
        <v>339</v>
      </c>
      <c r="B38" s="86">
        <f t="shared" ref="B38:G38" si="10">SUM(B39:B47)</f>
        <v>75000</v>
      </c>
      <c r="C38" s="86">
        <f t="shared" si="10"/>
        <v>124321.22</v>
      </c>
      <c r="D38" s="86">
        <f t="shared" si="10"/>
        <v>199321.22</v>
      </c>
      <c r="E38" s="86">
        <f t="shared" si="10"/>
        <v>90456.21</v>
      </c>
      <c r="F38" s="86">
        <f t="shared" si="10"/>
        <v>90456.21</v>
      </c>
      <c r="G38" s="86">
        <f t="shared" si="10"/>
        <v>108865.01</v>
      </c>
    </row>
    <row r="39" spans="1:7" x14ac:dyDescent="0.25">
      <c r="A39" s="88" t="s">
        <v>340</v>
      </c>
      <c r="B39" s="151">
        <v>0</v>
      </c>
      <c r="C39" s="151">
        <v>0</v>
      </c>
      <c r="D39" s="151">
        <f t="shared" ref="D39:D47" si="11">B39+C39</f>
        <v>0</v>
      </c>
      <c r="E39" s="151">
        <v>0</v>
      </c>
      <c r="F39" s="151">
        <v>0</v>
      </c>
      <c r="G39" s="151">
        <f t="shared" ref="G39:G47" si="12">D39-E39</f>
        <v>0</v>
      </c>
    </row>
    <row r="40" spans="1:7" x14ac:dyDescent="0.25">
      <c r="A40" s="88" t="s">
        <v>341</v>
      </c>
      <c r="B40" s="151">
        <v>0</v>
      </c>
      <c r="C40" s="151">
        <v>0</v>
      </c>
      <c r="D40" s="151">
        <f t="shared" si="11"/>
        <v>0</v>
      </c>
      <c r="E40" s="151">
        <v>0</v>
      </c>
      <c r="F40" s="151">
        <v>0</v>
      </c>
      <c r="G40" s="151">
        <f t="shared" si="12"/>
        <v>0</v>
      </c>
    </row>
    <row r="41" spans="1:7" x14ac:dyDescent="0.25">
      <c r="A41" s="88" t="s">
        <v>342</v>
      </c>
      <c r="B41" s="151">
        <v>0</v>
      </c>
      <c r="C41" s="151">
        <v>0</v>
      </c>
      <c r="D41" s="151">
        <f t="shared" si="11"/>
        <v>0</v>
      </c>
      <c r="E41" s="151">
        <v>0</v>
      </c>
      <c r="F41" s="151">
        <v>0</v>
      </c>
      <c r="G41" s="151">
        <f t="shared" si="12"/>
        <v>0</v>
      </c>
    </row>
    <row r="42" spans="1:7" x14ac:dyDescent="0.25">
      <c r="A42" s="88" t="s">
        <v>343</v>
      </c>
      <c r="B42" s="150">
        <v>75000</v>
      </c>
      <c r="C42" s="150">
        <v>124321.22</v>
      </c>
      <c r="D42" s="151">
        <f t="shared" si="11"/>
        <v>199321.22</v>
      </c>
      <c r="E42" s="150">
        <v>90456.21</v>
      </c>
      <c r="F42" s="150">
        <v>90456.21</v>
      </c>
      <c r="G42" s="151">
        <f t="shared" si="12"/>
        <v>108865.01</v>
      </c>
    </row>
    <row r="43" spans="1:7" x14ac:dyDescent="0.25">
      <c r="A43" s="88" t="s">
        <v>344</v>
      </c>
      <c r="B43" s="151">
        <v>0</v>
      </c>
      <c r="C43" s="151">
        <v>0</v>
      </c>
      <c r="D43" s="151">
        <f t="shared" si="11"/>
        <v>0</v>
      </c>
      <c r="E43" s="151">
        <v>0</v>
      </c>
      <c r="F43" s="151">
        <v>0</v>
      </c>
      <c r="G43" s="151">
        <f t="shared" si="12"/>
        <v>0</v>
      </c>
    </row>
    <row r="44" spans="1:7" x14ac:dyDescent="0.25">
      <c r="A44" s="88" t="s">
        <v>345</v>
      </c>
      <c r="B44" s="151">
        <v>0</v>
      </c>
      <c r="C44" s="151">
        <v>0</v>
      </c>
      <c r="D44" s="151">
        <f t="shared" si="11"/>
        <v>0</v>
      </c>
      <c r="E44" s="151">
        <v>0</v>
      </c>
      <c r="F44" s="151">
        <v>0</v>
      </c>
      <c r="G44" s="151">
        <f t="shared" si="12"/>
        <v>0</v>
      </c>
    </row>
    <row r="45" spans="1:7" x14ac:dyDescent="0.25">
      <c r="A45" s="88" t="s">
        <v>346</v>
      </c>
      <c r="B45" s="151">
        <v>0</v>
      </c>
      <c r="C45" s="151">
        <v>0</v>
      </c>
      <c r="D45" s="151">
        <f t="shared" si="11"/>
        <v>0</v>
      </c>
      <c r="E45" s="151">
        <v>0</v>
      </c>
      <c r="F45" s="151">
        <v>0</v>
      </c>
      <c r="G45" s="151">
        <f t="shared" si="12"/>
        <v>0</v>
      </c>
    </row>
    <row r="46" spans="1:7" x14ac:dyDescent="0.25">
      <c r="A46" s="88" t="s">
        <v>347</v>
      </c>
      <c r="B46" s="151">
        <v>0</v>
      </c>
      <c r="C46" s="151">
        <v>0</v>
      </c>
      <c r="D46" s="151">
        <f t="shared" si="11"/>
        <v>0</v>
      </c>
      <c r="E46" s="151">
        <v>0</v>
      </c>
      <c r="F46" s="151">
        <v>0</v>
      </c>
      <c r="G46" s="151">
        <f t="shared" si="12"/>
        <v>0</v>
      </c>
    </row>
    <row r="47" spans="1:7" x14ac:dyDescent="0.25">
      <c r="A47" s="88" t="s">
        <v>348</v>
      </c>
      <c r="B47" s="151">
        <v>0</v>
      </c>
      <c r="C47" s="151">
        <v>0</v>
      </c>
      <c r="D47" s="151">
        <f t="shared" si="11"/>
        <v>0</v>
      </c>
      <c r="E47" s="151">
        <v>0</v>
      </c>
      <c r="F47" s="151">
        <v>0</v>
      </c>
      <c r="G47" s="151">
        <f t="shared" si="12"/>
        <v>0</v>
      </c>
    </row>
    <row r="48" spans="1:7" x14ac:dyDescent="0.25">
      <c r="A48" s="87" t="s">
        <v>349</v>
      </c>
      <c r="B48" s="86">
        <f t="shared" ref="B48:G48" si="13">SUM(B49:B57)</f>
        <v>40000</v>
      </c>
      <c r="C48" s="86">
        <f t="shared" si="13"/>
        <v>73674.720000000001</v>
      </c>
      <c r="D48" s="86">
        <f t="shared" si="13"/>
        <v>113674.72</v>
      </c>
      <c r="E48" s="86">
        <f t="shared" si="13"/>
        <v>24094</v>
      </c>
      <c r="F48" s="86">
        <f t="shared" si="13"/>
        <v>24094</v>
      </c>
      <c r="G48" s="86">
        <f t="shared" si="13"/>
        <v>89580.72</v>
      </c>
    </row>
    <row r="49" spans="1:7" x14ac:dyDescent="0.25">
      <c r="A49" s="88" t="s">
        <v>350</v>
      </c>
      <c r="B49" s="150">
        <v>32000</v>
      </c>
      <c r="C49" s="150">
        <v>29000.02</v>
      </c>
      <c r="D49" s="151">
        <f t="shared" ref="D49:D57" si="14">B49+C49</f>
        <v>61000.020000000004</v>
      </c>
      <c r="E49" s="150">
        <v>15800</v>
      </c>
      <c r="F49" s="150">
        <v>15800</v>
      </c>
      <c r="G49" s="151">
        <f t="shared" ref="G49:G57" si="15">D49-E49</f>
        <v>45200.020000000004</v>
      </c>
    </row>
    <row r="50" spans="1:7" x14ac:dyDescent="0.25">
      <c r="A50" s="88" t="s">
        <v>351</v>
      </c>
      <c r="B50" s="151">
        <v>0</v>
      </c>
      <c r="C50" s="151">
        <v>0</v>
      </c>
      <c r="D50" s="151">
        <f t="shared" si="14"/>
        <v>0</v>
      </c>
      <c r="E50" s="151">
        <v>0</v>
      </c>
      <c r="F50" s="151">
        <v>0</v>
      </c>
      <c r="G50" s="151">
        <f t="shared" si="15"/>
        <v>0</v>
      </c>
    </row>
    <row r="51" spans="1:7" x14ac:dyDescent="0.25">
      <c r="A51" s="88" t="s">
        <v>352</v>
      </c>
      <c r="B51" s="150">
        <v>0</v>
      </c>
      <c r="C51" s="150">
        <v>52674.7</v>
      </c>
      <c r="D51" s="151">
        <f t="shared" si="14"/>
        <v>52674.7</v>
      </c>
      <c r="E51" s="150">
        <v>8294</v>
      </c>
      <c r="F51" s="150">
        <v>8294</v>
      </c>
      <c r="G51" s="151">
        <f t="shared" si="15"/>
        <v>44380.7</v>
      </c>
    </row>
    <row r="52" spans="1:7" x14ac:dyDescent="0.25">
      <c r="A52" s="88" t="s">
        <v>353</v>
      </c>
      <c r="B52" s="151">
        <v>0</v>
      </c>
      <c r="C52" s="151">
        <v>0</v>
      </c>
      <c r="D52" s="151">
        <f t="shared" si="14"/>
        <v>0</v>
      </c>
      <c r="E52" s="151">
        <v>0</v>
      </c>
      <c r="F52" s="151">
        <v>0</v>
      </c>
      <c r="G52" s="151">
        <f t="shared" si="15"/>
        <v>0</v>
      </c>
    </row>
    <row r="53" spans="1:7" x14ac:dyDescent="0.25">
      <c r="A53" s="88" t="s">
        <v>354</v>
      </c>
      <c r="B53" s="151">
        <v>0</v>
      </c>
      <c r="C53" s="151">
        <v>0</v>
      </c>
      <c r="D53" s="151">
        <f t="shared" si="14"/>
        <v>0</v>
      </c>
      <c r="E53" s="151">
        <v>0</v>
      </c>
      <c r="F53" s="151">
        <v>0</v>
      </c>
      <c r="G53" s="151">
        <f t="shared" si="15"/>
        <v>0</v>
      </c>
    </row>
    <row r="54" spans="1:7" x14ac:dyDescent="0.25">
      <c r="A54" s="88" t="s">
        <v>355</v>
      </c>
      <c r="B54" s="151">
        <v>0</v>
      </c>
      <c r="C54" s="151">
        <v>0</v>
      </c>
      <c r="D54" s="151">
        <f t="shared" si="14"/>
        <v>0</v>
      </c>
      <c r="E54" s="151">
        <v>0</v>
      </c>
      <c r="F54" s="151">
        <v>0</v>
      </c>
      <c r="G54" s="151">
        <f t="shared" si="15"/>
        <v>0</v>
      </c>
    </row>
    <row r="55" spans="1:7" x14ac:dyDescent="0.25">
      <c r="A55" s="88" t="s">
        <v>356</v>
      </c>
      <c r="B55" s="151">
        <v>0</v>
      </c>
      <c r="C55" s="151">
        <v>0</v>
      </c>
      <c r="D55" s="151">
        <f t="shared" si="14"/>
        <v>0</v>
      </c>
      <c r="E55" s="151">
        <v>0</v>
      </c>
      <c r="F55" s="151">
        <v>0</v>
      </c>
      <c r="G55" s="151">
        <f t="shared" si="15"/>
        <v>0</v>
      </c>
    </row>
    <row r="56" spans="1:7" x14ac:dyDescent="0.25">
      <c r="A56" s="88" t="s">
        <v>357</v>
      </c>
      <c r="B56" s="151">
        <v>0</v>
      </c>
      <c r="C56" s="151">
        <v>0</v>
      </c>
      <c r="D56" s="151">
        <f t="shared" si="14"/>
        <v>0</v>
      </c>
      <c r="E56" s="151">
        <v>0</v>
      </c>
      <c r="F56" s="151">
        <v>0</v>
      </c>
      <c r="G56" s="151">
        <f t="shared" si="15"/>
        <v>0</v>
      </c>
    </row>
    <row r="57" spans="1:7" x14ac:dyDescent="0.25">
      <c r="A57" s="88" t="s">
        <v>358</v>
      </c>
      <c r="B57" s="150">
        <v>8000</v>
      </c>
      <c r="C57" s="150">
        <v>-8000</v>
      </c>
      <c r="D57" s="151">
        <f t="shared" si="14"/>
        <v>0</v>
      </c>
      <c r="E57" s="150">
        <v>0</v>
      </c>
      <c r="F57" s="150">
        <v>0</v>
      </c>
      <c r="G57" s="151">
        <f t="shared" si="15"/>
        <v>0</v>
      </c>
    </row>
    <row r="58" spans="1:7" x14ac:dyDescent="0.25">
      <c r="A58" s="87" t="s">
        <v>359</v>
      </c>
      <c r="B58" s="86">
        <f t="shared" ref="B58:G58" si="16">SUM(B59:B61)</f>
        <v>0</v>
      </c>
      <c r="C58" s="86">
        <f t="shared" si="16"/>
        <v>0</v>
      </c>
      <c r="D58" s="86">
        <f t="shared" si="16"/>
        <v>0</v>
      </c>
      <c r="E58" s="86">
        <f t="shared" si="16"/>
        <v>0</v>
      </c>
      <c r="F58" s="86">
        <f t="shared" si="16"/>
        <v>0</v>
      </c>
      <c r="G58" s="86">
        <f t="shared" si="16"/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7">D60-E60</f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7"/>
        <v>0</v>
      </c>
    </row>
    <row r="62" spans="1:7" x14ac:dyDescent="0.25">
      <c r="A62" s="87" t="s">
        <v>363</v>
      </c>
      <c r="B62" s="86">
        <f t="shared" ref="B62:G62" si="18">SUM(B63:B67,B69:B70)</f>
        <v>0</v>
      </c>
      <c r="C62" s="86">
        <f t="shared" si="18"/>
        <v>0</v>
      </c>
      <c r="D62" s="86">
        <f t="shared" si="18"/>
        <v>0</v>
      </c>
      <c r="E62" s="86">
        <f t="shared" si="18"/>
        <v>0</v>
      </c>
      <c r="F62" s="86">
        <f t="shared" si="18"/>
        <v>0</v>
      </c>
      <c r="G62" s="86">
        <f t="shared" si="18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9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9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9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9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9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9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9"/>
        <v>0</v>
      </c>
    </row>
    <row r="71" spans="1:7" x14ac:dyDescent="0.25">
      <c r="A71" s="87" t="s">
        <v>372</v>
      </c>
      <c r="B71" s="86">
        <f t="shared" ref="B71:G71" si="20">SUM(B72:B74)</f>
        <v>0</v>
      </c>
      <c r="C71" s="86">
        <f t="shared" si="20"/>
        <v>0</v>
      </c>
      <c r="D71" s="86">
        <f t="shared" si="20"/>
        <v>0</v>
      </c>
      <c r="E71" s="86">
        <f t="shared" si="20"/>
        <v>0</v>
      </c>
      <c r="F71" s="86">
        <f t="shared" si="20"/>
        <v>0</v>
      </c>
      <c r="G71" s="86">
        <f t="shared" si="20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21"/>
        <v>0</v>
      </c>
    </row>
    <row r="75" spans="1:7" x14ac:dyDescent="0.25">
      <c r="A75" s="87" t="s">
        <v>376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23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23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23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23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23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2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24">SUM(B85,B93,B103,B113,B123,B133,B137,B146,B150)</f>
        <v>0</v>
      </c>
      <c r="C84" s="86">
        <f t="shared" si="24"/>
        <v>0</v>
      </c>
      <c r="D84" s="86">
        <f t="shared" si="24"/>
        <v>0</v>
      </c>
      <c r="E84" s="86">
        <f t="shared" si="24"/>
        <v>0</v>
      </c>
      <c r="F84" s="86">
        <f t="shared" si="24"/>
        <v>0</v>
      </c>
      <c r="G84" s="86">
        <f t="shared" si="24"/>
        <v>0</v>
      </c>
    </row>
    <row r="85" spans="1:7" x14ac:dyDescent="0.25">
      <c r="A85" s="87" t="s">
        <v>311</v>
      </c>
      <c r="B85" s="86">
        <f t="shared" ref="B85:G85" si="25">SUM(B86:B92)</f>
        <v>0</v>
      </c>
      <c r="C85" s="86">
        <f t="shared" si="25"/>
        <v>0</v>
      </c>
      <c r="D85" s="86">
        <f t="shared" si="25"/>
        <v>0</v>
      </c>
      <c r="E85" s="86">
        <f t="shared" si="25"/>
        <v>0</v>
      </c>
      <c r="F85" s="86">
        <f t="shared" si="25"/>
        <v>0</v>
      </c>
      <c r="G85" s="86">
        <f t="shared" si="25"/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6">D87-E87</f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6"/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6"/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6"/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6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6"/>
        <v>0</v>
      </c>
    </row>
    <row r="93" spans="1:7" x14ac:dyDescent="0.25">
      <c r="A93" s="87" t="s">
        <v>319</v>
      </c>
      <c r="B93" s="86">
        <f t="shared" ref="B93:G93" si="27">SUM(B94:B102)</f>
        <v>0</v>
      </c>
      <c r="C93" s="86">
        <f t="shared" si="27"/>
        <v>0</v>
      </c>
      <c r="D93" s="86">
        <f t="shared" si="27"/>
        <v>0</v>
      </c>
      <c r="E93" s="86">
        <f t="shared" si="27"/>
        <v>0</v>
      </c>
      <c r="F93" s="86">
        <f t="shared" si="27"/>
        <v>0</v>
      </c>
      <c r="G93" s="86">
        <f t="shared" si="27"/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8">D95-E95</f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8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8"/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8"/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8"/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8"/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8"/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8"/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9">D105-E105</f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9"/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9"/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9"/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9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9"/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9"/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9"/>
        <v>0</v>
      </c>
    </row>
    <row r="113" spans="1:7" x14ac:dyDescent="0.25">
      <c r="A113" s="87" t="s">
        <v>339</v>
      </c>
      <c r="B113" s="86">
        <f t="shared" ref="B113:G113" si="30">SUM(B114:B122)</f>
        <v>0</v>
      </c>
      <c r="C113" s="86">
        <f t="shared" si="30"/>
        <v>0</v>
      </c>
      <c r="D113" s="86">
        <f t="shared" si="30"/>
        <v>0</v>
      </c>
      <c r="E113" s="86">
        <f t="shared" si="30"/>
        <v>0</v>
      </c>
      <c r="F113" s="86">
        <f t="shared" si="30"/>
        <v>0</v>
      </c>
      <c r="G113" s="86">
        <f t="shared" si="30"/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31">D115-E115</f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31"/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31"/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1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31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31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1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31"/>
        <v>0</v>
      </c>
    </row>
    <row r="123" spans="1:7" x14ac:dyDescent="0.25">
      <c r="A123" s="87" t="s">
        <v>349</v>
      </c>
      <c r="B123" s="86">
        <f t="shared" ref="B123:G123" si="32">SUM(B124:B132)</f>
        <v>0</v>
      </c>
      <c r="C123" s="86">
        <f t="shared" si="32"/>
        <v>0</v>
      </c>
      <c r="D123" s="86">
        <f t="shared" si="32"/>
        <v>0</v>
      </c>
      <c r="E123" s="86">
        <f t="shared" si="32"/>
        <v>0</v>
      </c>
      <c r="F123" s="86">
        <f t="shared" si="32"/>
        <v>0</v>
      </c>
      <c r="G123" s="86">
        <f t="shared" si="32"/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33">D125-E125</f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33"/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33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33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33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33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3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3"/>
        <v>0</v>
      </c>
    </row>
    <row r="133" spans="1:7" x14ac:dyDescent="0.25">
      <c r="A133" s="87" t="s">
        <v>359</v>
      </c>
      <c r="B133" s="86">
        <f t="shared" ref="B133:G133" si="34">SUM(B134:B136)</f>
        <v>0</v>
      </c>
      <c r="C133" s="86">
        <f t="shared" si="34"/>
        <v>0</v>
      </c>
      <c r="D133" s="86">
        <f t="shared" si="34"/>
        <v>0</v>
      </c>
      <c r="E133" s="86">
        <f t="shared" si="34"/>
        <v>0</v>
      </c>
      <c r="F133" s="86">
        <f t="shared" si="34"/>
        <v>0</v>
      </c>
      <c r="G133" s="86">
        <f t="shared" si="34"/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5">D135-E135</f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5"/>
        <v>0</v>
      </c>
    </row>
    <row r="137" spans="1:7" x14ac:dyDescent="0.25">
      <c r="A137" s="87" t="s">
        <v>363</v>
      </c>
      <c r="B137" s="86">
        <f t="shared" ref="B137:G137" si="36">SUM(B138:B142,B144:B145)</f>
        <v>0</v>
      </c>
      <c r="C137" s="86">
        <f t="shared" si="36"/>
        <v>0</v>
      </c>
      <c r="D137" s="86">
        <f t="shared" si="36"/>
        <v>0</v>
      </c>
      <c r="E137" s="86">
        <f t="shared" si="36"/>
        <v>0</v>
      </c>
      <c r="F137" s="86">
        <f t="shared" si="36"/>
        <v>0</v>
      </c>
      <c r="G137" s="86">
        <f t="shared" si="36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7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7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7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7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7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7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7"/>
        <v>0</v>
      </c>
    </row>
    <row r="146" spans="1:7" x14ac:dyDescent="0.25">
      <c r="A146" s="87" t="s">
        <v>372</v>
      </c>
      <c r="B146" s="86">
        <f t="shared" ref="B146:G146" si="38">SUM(B147:B149)</f>
        <v>0</v>
      </c>
      <c r="C146" s="86">
        <f t="shared" si="38"/>
        <v>0</v>
      </c>
      <c r="D146" s="86">
        <f t="shared" si="38"/>
        <v>0</v>
      </c>
      <c r="E146" s="86">
        <f t="shared" si="38"/>
        <v>0</v>
      </c>
      <c r="F146" s="86">
        <f t="shared" si="38"/>
        <v>0</v>
      </c>
      <c r="G146" s="86">
        <f t="shared" si="38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9">D148-E148</f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9"/>
        <v>0</v>
      </c>
    </row>
    <row r="150" spans="1:7" x14ac:dyDescent="0.25">
      <c r="A150" s="87" t="s">
        <v>376</v>
      </c>
      <c r="B150" s="86">
        <f t="shared" ref="B150:G150" si="40">SUM(B151:B157)</f>
        <v>0</v>
      </c>
      <c r="C150" s="86">
        <f t="shared" si="40"/>
        <v>0</v>
      </c>
      <c r="D150" s="86">
        <f t="shared" si="40"/>
        <v>0</v>
      </c>
      <c r="E150" s="86">
        <f t="shared" si="40"/>
        <v>0</v>
      </c>
      <c r="F150" s="86">
        <f t="shared" si="40"/>
        <v>0</v>
      </c>
      <c r="G150" s="86">
        <f t="shared" si="40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1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1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1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1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1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42">B9+B84</f>
        <v>6143600</v>
      </c>
      <c r="C159" s="93">
        <f t="shared" si="42"/>
        <v>554336.86</v>
      </c>
      <c r="D159" s="93">
        <f t="shared" si="42"/>
        <v>6697936.8600000003</v>
      </c>
      <c r="E159" s="93">
        <f t="shared" si="42"/>
        <v>2391860.77</v>
      </c>
      <c r="F159" s="93">
        <f t="shared" si="42"/>
        <v>2098410.62</v>
      </c>
      <c r="G159" s="93">
        <f t="shared" si="42"/>
        <v>4306076.09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G29" sqref="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386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302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387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25">
      <c r="A7" s="167" t="s">
        <v>6</v>
      </c>
      <c r="B7" s="169" t="s">
        <v>304</v>
      </c>
      <c r="C7" s="169"/>
      <c r="D7" s="169"/>
      <c r="E7" s="169"/>
      <c r="F7" s="169"/>
      <c r="G7" s="171" t="s">
        <v>305</v>
      </c>
    </row>
    <row r="8" spans="1:7" ht="30" x14ac:dyDescent="0.25">
      <c r="A8" s="168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70"/>
    </row>
    <row r="9" spans="1:7" ht="15.75" customHeight="1" x14ac:dyDescent="0.25">
      <c r="A9" s="27" t="s">
        <v>388</v>
      </c>
      <c r="B9" s="31">
        <f>SUM(B10:B17)</f>
        <v>6143600.0000000009</v>
      </c>
      <c r="C9" s="31">
        <f t="shared" ref="C9:G9" si="0">SUM(C10:C17)</f>
        <v>554336.86</v>
      </c>
      <c r="D9" s="31">
        <f t="shared" si="0"/>
        <v>6697936.8600000013</v>
      </c>
      <c r="E9" s="31">
        <f t="shared" si="0"/>
        <v>2391860.77</v>
      </c>
      <c r="F9" s="31">
        <f t="shared" si="0"/>
        <v>2098410.62</v>
      </c>
      <c r="G9" s="31">
        <f t="shared" si="0"/>
        <v>4306076.09</v>
      </c>
    </row>
    <row r="10" spans="1:7" x14ac:dyDescent="0.25">
      <c r="A10" s="152" t="s">
        <v>567</v>
      </c>
      <c r="B10" s="153">
        <v>2199749.2000000002</v>
      </c>
      <c r="C10" s="153">
        <v>-29230.46</v>
      </c>
      <c r="D10" s="154">
        <f>B10+C10</f>
        <v>2170518.7400000002</v>
      </c>
      <c r="E10" s="153">
        <v>781423.6</v>
      </c>
      <c r="F10" s="153">
        <v>677418.6</v>
      </c>
      <c r="G10" s="154">
        <f>D10-E10</f>
        <v>1389095.1400000001</v>
      </c>
    </row>
    <row r="11" spans="1:7" x14ac:dyDescent="0.25">
      <c r="A11" s="152" t="s">
        <v>568</v>
      </c>
      <c r="B11" s="153">
        <v>198975.2</v>
      </c>
      <c r="C11" s="153">
        <v>28616.1</v>
      </c>
      <c r="D11" s="154">
        <f t="shared" ref="D11:D17" si="1">B11+C11</f>
        <v>227591.30000000002</v>
      </c>
      <c r="E11" s="153">
        <v>82527.33</v>
      </c>
      <c r="F11" s="153">
        <v>68942.789999999994</v>
      </c>
      <c r="G11" s="154">
        <f t="shared" ref="G11:G17" si="2">D11-E11</f>
        <v>145063.97000000003</v>
      </c>
    </row>
    <row r="12" spans="1:7" x14ac:dyDescent="0.25">
      <c r="A12" s="152" t="s">
        <v>569</v>
      </c>
      <c r="B12" s="153">
        <v>382412.08</v>
      </c>
      <c r="C12" s="153">
        <v>56275.62</v>
      </c>
      <c r="D12" s="154">
        <f t="shared" si="1"/>
        <v>438687.7</v>
      </c>
      <c r="E12" s="153">
        <v>169946.97</v>
      </c>
      <c r="F12" s="153">
        <v>148328.73000000001</v>
      </c>
      <c r="G12" s="154">
        <f t="shared" si="2"/>
        <v>268740.73</v>
      </c>
    </row>
    <row r="13" spans="1:7" x14ac:dyDescent="0.25">
      <c r="A13" s="152" t="s">
        <v>570</v>
      </c>
      <c r="B13" s="153">
        <v>693222</v>
      </c>
      <c r="C13" s="153">
        <v>34457.18</v>
      </c>
      <c r="D13" s="154">
        <f t="shared" si="1"/>
        <v>727679.18</v>
      </c>
      <c r="E13" s="153">
        <v>269958.3</v>
      </c>
      <c r="F13" s="153">
        <v>241791.08</v>
      </c>
      <c r="G13" s="154">
        <f t="shared" si="2"/>
        <v>457720.88000000006</v>
      </c>
    </row>
    <row r="14" spans="1:7" x14ac:dyDescent="0.25">
      <c r="A14" s="152" t="s">
        <v>571</v>
      </c>
      <c r="B14" s="153">
        <v>760406.32</v>
      </c>
      <c r="C14" s="153">
        <v>95069.86</v>
      </c>
      <c r="D14" s="154">
        <f t="shared" si="1"/>
        <v>855476.17999999993</v>
      </c>
      <c r="E14" s="153">
        <v>323493.31</v>
      </c>
      <c r="F14" s="153">
        <v>290938.56</v>
      </c>
      <c r="G14" s="154">
        <f t="shared" si="2"/>
        <v>531982.86999999988</v>
      </c>
    </row>
    <row r="15" spans="1:7" x14ac:dyDescent="0.25">
      <c r="A15" s="152" t="s">
        <v>572</v>
      </c>
      <c r="B15" s="153">
        <v>504941.04</v>
      </c>
      <c r="C15" s="153">
        <v>68976.5</v>
      </c>
      <c r="D15" s="154">
        <f t="shared" si="1"/>
        <v>573917.54</v>
      </c>
      <c r="E15" s="153">
        <v>196517.44</v>
      </c>
      <c r="F15" s="153">
        <v>172159.16</v>
      </c>
      <c r="G15" s="154">
        <f t="shared" si="2"/>
        <v>377400.10000000003</v>
      </c>
    </row>
    <row r="16" spans="1:7" x14ac:dyDescent="0.25">
      <c r="A16" s="152" t="s">
        <v>573</v>
      </c>
      <c r="B16" s="153">
        <v>140125.92000000001</v>
      </c>
      <c r="C16" s="153">
        <v>23888.2</v>
      </c>
      <c r="D16" s="154">
        <f t="shared" si="1"/>
        <v>164014.12000000002</v>
      </c>
      <c r="E16" s="153">
        <v>4836.32</v>
      </c>
      <c r="F16" s="153">
        <v>4836.32</v>
      </c>
      <c r="G16" s="154">
        <f t="shared" si="2"/>
        <v>159177.80000000002</v>
      </c>
    </row>
    <row r="17" spans="1:7" x14ac:dyDescent="0.25">
      <c r="A17" s="152" t="s">
        <v>574</v>
      </c>
      <c r="B17" s="153">
        <v>1263768.24</v>
      </c>
      <c r="C17" s="153">
        <v>276283.86</v>
      </c>
      <c r="D17" s="154">
        <f t="shared" si="1"/>
        <v>1540052.1</v>
      </c>
      <c r="E17" s="153">
        <v>563157.5</v>
      </c>
      <c r="F17" s="153">
        <v>493995.38</v>
      </c>
      <c r="G17" s="154">
        <f t="shared" si="2"/>
        <v>976894.60000000009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3">SUM(C20:C27)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6143600.0000000009</v>
      </c>
      <c r="C29" s="4">
        <f t="shared" ref="C29:G29" si="4">SUM(C19,C9)</f>
        <v>554336.86</v>
      </c>
      <c r="D29" s="4">
        <f t="shared" si="4"/>
        <v>6697936.8600000013</v>
      </c>
      <c r="E29" s="4">
        <f t="shared" si="4"/>
        <v>2391860.77</v>
      </c>
      <c r="F29" s="4">
        <f t="shared" si="4"/>
        <v>2098410.62</v>
      </c>
      <c r="G29" s="4">
        <f t="shared" si="4"/>
        <v>4306076.09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7" zoomScaleNormal="77" workbookViewId="0">
      <selection activeCell="C84" sqref="C8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398</v>
      </c>
      <c r="B1" s="179"/>
      <c r="C1" s="179"/>
      <c r="D1" s="179"/>
      <c r="E1" s="179"/>
      <c r="F1" s="179"/>
      <c r="G1" s="179"/>
    </row>
    <row r="2" spans="1:7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5"/>
    </row>
    <row r="3" spans="1:7" x14ac:dyDescent="0.25">
      <c r="A3" s="116" t="s">
        <v>399</v>
      </c>
      <c r="B3" s="117"/>
      <c r="C3" s="117"/>
      <c r="D3" s="117"/>
      <c r="E3" s="117"/>
      <c r="F3" s="117"/>
      <c r="G3" s="118"/>
    </row>
    <row r="4" spans="1:7" x14ac:dyDescent="0.25">
      <c r="A4" s="116" t="s">
        <v>400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67" t="s">
        <v>6</v>
      </c>
      <c r="B7" s="175" t="s">
        <v>304</v>
      </c>
      <c r="C7" s="176"/>
      <c r="D7" s="176"/>
      <c r="E7" s="176"/>
      <c r="F7" s="177"/>
      <c r="G7" s="171" t="s">
        <v>401</v>
      </c>
    </row>
    <row r="8" spans="1:7" ht="30" x14ac:dyDescent="0.25">
      <c r="A8" s="168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70"/>
    </row>
    <row r="9" spans="1:7" ht="16.5" customHeight="1" x14ac:dyDescent="0.25">
      <c r="A9" s="27" t="s">
        <v>403</v>
      </c>
      <c r="B9" s="31">
        <f>SUM(B10,B19,B27,B37)</f>
        <v>6143600</v>
      </c>
      <c r="C9" s="31">
        <f t="shared" ref="C9:G9" si="0">SUM(C10,C19,C27,C37)</f>
        <v>554336.85999999987</v>
      </c>
      <c r="D9" s="31">
        <f t="shared" si="0"/>
        <v>6697936.8599999994</v>
      </c>
      <c r="E9" s="31">
        <f t="shared" si="0"/>
        <v>2391860.77</v>
      </c>
      <c r="F9" s="31">
        <f t="shared" si="0"/>
        <v>2098410.62</v>
      </c>
      <c r="G9" s="31">
        <f t="shared" si="0"/>
        <v>4306076.09</v>
      </c>
    </row>
    <row r="10" spans="1:7" ht="15" customHeight="1" x14ac:dyDescent="0.25">
      <c r="A10" s="60" t="s">
        <v>404</v>
      </c>
      <c r="B10" s="49">
        <f>SUM(B11:B18)</f>
        <v>3802618.5600000005</v>
      </c>
      <c r="C10" s="49">
        <f t="shared" ref="C10:G10" si="1">SUM(C11:C18)</f>
        <v>299557.69999999995</v>
      </c>
      <c r="D10" s="49">
        <f t="shared" si="1"/>
        <v>4102176.2600000002</v>
      </c>
      <c r="E10" s="49">
        <f t="shared" si="1"/>
        <v>1431944.75</v>
      </c>
      <c r="F10" s="49">
        <f t="shared" si="1"/>
        <v>1245193.0899999999</v>
      </c>
      <c r="G10" s="49">
        <f t="shared" si="1"/>
        <v>2670231.5100000002</v>
      </c>
    </row>
    <row r="11" spans="1:7" x14ac:dyDescent="0.25">
      <c r="A11" s="80" t="s">
        <v>405</v>
      </c>
      <c r="B11" s="155">
        <v>0</v>
      </c>
      <c r="C11" s="155">
        <v>0</v>
      </c>
      <c r="D11" s="155">
        <f>B11+C11</f>
        <v>0</v>
      </c>
      <c r="E11" s="155">
        <v>0</v>
      </c>
      <c r="F11" s="155">
        <v>0</v>
      </c>
      <c r="G11" s="155">
        <f>D11-E11</f>
        <v>0</v>
      </c>
    </row>
    <row r="12" spans="1:7" x14ac:dyDescent="0.25">
      <c r="A12" s="80" t="s">
        <v>406</v>
      </c>
      <c r="B12" s="156">
        <v>1602869.36</v>
      </c>
      <c r="C12" s="156">
        <v>328788.15999999997</v>
      </c>
      <c r="D12" s="155">
        <f t="shared" ref="D12:D18" si="2">B12+C12</f>
        <v>1931657.52</v>
      </c>
      <c r="E12" s="156">
        <v>650521.15</v>
      </c>
      <c r="F12" s="156">
        <v>567774.49</v>
      </c>
      <c r="G12" s="155">
        <f t="shared" ref="G12:G18" si="3">D12-E12</f>
        <v>1281136.3700000001</v>
      </c>
    </row>
    <row r="13" spans="1:7" x14ac:dyDescent="0.25">
      <c r="A13" s="80" t="s">
        <v>407</v>
      </c>
      <c r="B13" s="156">
        <v>2199749.2000000002</v>
      </c>
      <c r="C13" s="156">
        <v>-29230.46</v>
      </c>
      <c r="D13" s="155">
        <f t="shared" si="2"/>
        <v>2170518.7400000002</v>
      </c>
      <c r="E13" s="156">
        <v>781423.6</v>
      </c>
      <c r="F13" s="156">
        <v>677418.6</v>
      </c>
      <c r="G13" s="155">
        <f t="shared" si="3"/>
        <v>1389095.1400000001</v>
      </c>
    </row>
    <row r="14" spans="1:7" x14ac:dyDescent="0.25">
      <c r="A14" s="80" t="s">
        <v>408</v>
      </c>
      <c r="B14" s="155">
        <v>0</v>
      </c>
      <c r="C14" s="155">
        <v>0</v>
      </c>
      <c r="D14" s="155">
        <f t="shared" si="2"/>
        <v>0</v>
      </c>
      <c r="E14" s="155">
        <v>0</v>
      </c>
      <c r="F14" s="155">
        <v>0</v>
      </c>
      <c r="G14" s="155">
        <f t="shared" si="3"/>
        <v>0</v>
      </c>
    </row>
    <row r="15" spans="1:7" x14ac:dyDescent="0.25">
      <c r="A15" s="80" t="s">
        <v>409</v>
      </c>
      <c r="B15" s="155">
        <v>0</v>
      </c>
      <c r="C15" s="155">
        <v>0</v>
      </c>
      <c r="D15" s="155">
        <f t="shared" si="2"/>
        <v>0</v>
      </c>
      <c r="E15" s="155">
        <v>0</v>
      </c>
      <c r="F15" s="155">
        <v>0</v>
      </c>
      <c r="G15" s="155">
        <f t="shared" si="3"/>
        <v>0</v>
      </c>
    </row>
    <row r="16" spans="1:7" x14ac:dyDescent="0.25">
      <c r="A16" s="80" t="s">
        <v>410</v>
      </c>
      <c r="B16" s="155">
        <v>0</v>
      </c>
      <c r="C16" s="155">
        <v>0</v>
      </c>
      <c r="D16" s="155">
        <f t="shared" si="2"/>
        <v>0</v>
      </c>
      <c r="E16" s="155">
        <v>0</v>
      </c>
      <c r="F16" s="155">
        <v>0</v>
      </c>
      <c r="G16" s="155">
        <f t="shared" si="3"/>
        <v>0</v>
      </c>
    </row>
    <row r="17" spans="1:7" x14ac:dyDescent="0.25">
      <c r="A17" s="80" t="s">
        <v>411</v>
      </c>
      <c r="B17" s="155">
        <v>0</v>
      </c>
      <c r="C17" s="155">
        <v>0</v>
      </c>
      <c r="D17" s="155">
        <f t="shared" si="2"/>
        <v>0</v>
      </c>
      <c r="E17" s="155">
        <v>0</v>
      </c>
      <c r="F17" s="155">
        <v>0</v>
      </c>
      <c r="G17" s="155">
        <f t="shared" si="3"/>
        <v>0</v>
      </c>
    </row>
    <row r="18" spans="1:7" x14ac:dyDescent="0.25">
      <c r="A18" s="80" t="s">
        <v>412</v>
      </c>
      <c r="B18" s="155">
        <v>0</v>
      </c>
      <c r="C18" s="155">
        <v>0</v>
      </c>
      <c r="D18" s="155">
        <f t="shared" si="2"/>
        <v>0</v>
      </c>
      <c r="E18" s="155">
        <v>0</v>
      </c>
      <c r="F18" s="155">
        <v>0</v>
      </c>
      <c r="G18" s="155">
        <f t="shared" si="3"/>
        <v>0</v>
      </c>
    </row>
    <row r="19" spans="1:7" x14ac:dyDescent="0.25">
      <c r="A19" s="60" t="s">
        <v>413</v>
      </c>
      <c r="B19" s="49">
        <f>SUM(B20:B26)</f>
        <v>2340981.44</v>
      </c>
      <c r="C19" s="49">
        <f t="shared" ref="C19:G19" si="4">SUM(C20:C26)</f>
        <v>254779.15999999997</v>
      </c>
      <c r="D19" s="49">
        <f t="shared" si="4"/>
        <v>2595760.5999999996</v>
      </c>
      <c r="E19" s="49">
        <f t="shared" si="4"/>
        <v>959916.02</v>
      </c>
      <c r="F19" s="49">
        <f t="shared" si="4"/>
        <v>853217.53</v>
      </c>
      <c r="G19" s="49">
        <f t="shared" si="4"/>
        <v>1635844.5799999998</v>
      </c>
    </row>
    <row r="20" spans="1:7" x14ac:dyDescent="0.25">
      <c r="A20" s="80" t="s">
        <v>414</v>
      </c>
      <c r="B20" s="155">
        <v>0</v>
      </c>
      <c r="C20" s="155">
        <v>0</v>
      </c>
      <c r="D20" s="155">
        <f t="shared" ref="D20:D26" si="5">B20+C20</f>
        <v>0</v>
      </c>
      <c r="E20" s="155">
        <v>0</v>
      </c>
      <c r="F20" s="155">
        <v>0</v>
      </c>
      <c r="G20" s="155">
        <f t="shared" ref="G20:G26" si="6">D20-E20</f>
        <v>0</v>
      </c>
    </row>
    <row r="21" spans="1:7" x14ac:dyDescent="0.25">
      <c r="A21" s="80" t="s">
        <v>415</v>
      </c>
      <c r="B21" s="156">
        <v>382412.08</v>
      </c>
      <c r="C21" s="156">
        <v>56275.62</v>
      </c>
      <c r="D21" s="155">
        <f t="shared" si="5"/>
        <v>438687.7</v>
      </c>
      <c r="E21" s="156">
        <v>169946.97</v>
      </c>
      <c r="F21" s="156">
        <v>148328.73000000001</v>
      </c>
      <c r="G21" s="155">
        <f t="shared" si="6"/>
        <v>268740.73</v>
      </c>
    </row>
    <row r="22" spans="1:7" x14ac:dyDescent="0.25">
      <c r="A22" s="80" t="s">
        <v>416</v>
      </c>
      <c r="B22" s="156">
        <v>1198163.04</v>
      </c>
      <c r="C22" s="156">
        <v>103433.68</v>
      </c>
      <c r="D22" s="155">
        <f t="shared" si="5"/>
        <v>1301596.72</v>
      </c>
      <c r="E22" s="156">
        <v>466475.74</v>
      </c>
      <c r="F22" s="156">
        <v>413950.24</v>
      </c>
      <c r="G22" s="155">
        <f t="shared" si="6"/>
        <v>835120.98</v>
      </c>
    </row>
    <row r="23" spans="1:7" x14ac:dyDescent="0.25">
      <c r="A23" s="80" t="s">
        <v>417</v>
      </c>
      <c r="B23" s="155">
        <v>0</v>
      </c>
      <c r="C23" s="155">
        <v>0</v>
      </c>
      <c r="D23" s="155">
        <f t="shared" si="5"/>
        <v>0</v>
      </c>
      <c r="E23" s="155">
        <v>0</v>
      </c>
      <c r="F23" s="155">
        <v>0</v>
      </c>
      <c r="G23" s="155">
        <f t="shared" si="6"/>
        <v>0</v>
      </c>
    </row>
    <row r="24" spans="1:7" x14ac:dyDescent="0.25">
      <c r="A24" s="80" t="s">
        <v>418</v>
      </c>
      <c r="B24" s="155">
        <v>0</v>
      </c>
      <c r="C24" s="155">
        <v>0</v>
      </c>
      <c r="D24" s="155">
        <f t="shared" si="5"/>
        <v>0</v>
      </c>
      <c r="E24" s="155">
        <v>0</v>
      </c>
      <c r="F24" s="155">
        <v>0</v>
      </c>
      <c r="G24" s="155">
        <f t="shared" si="6"/>
        <v>0</v>
      </c>
    </row>
    <row r="25" spans="1:7" x14ac:dyDescent="0.25">
      <c r="A25" s="80" t="s">
        <v>419</v>
      </c>
      <c r="B25" s="156">
        <v>760406.32</v>
      </c>
      <c r="C25" s="156">
        <v>95069.86</v>
      </c>
      <c r="D25" s="155">
        <f t="shared" si="5"/>
        <v>855476.17999999993</v>
      </c>
      <c r="E25" s="156">
        <v>323493.31</v>
      </c>
      <c r="F25" s="156">
        <v>290938.56</v>
      </c>
      <c r="G25" s="155">
        <f t="shared" si="6"/>
        <v>531982.86999999988</v>
      </c>
    </row>
    <row r="26" spans="1:7" x14ac:dyDescent="0.25">
      <c r="A26" s="80" t="s">
        <v>420</v>
      </c>
      <c r="B26" s="155">
        <v>0</v>
      </c>
      <c r="C26" s="155">
        <v>0</v>
      </c>
      <c r="D26" s="155">
        <f t="shared" si="5"/>
        <v>0</v>
      </c>
      <c r="E26" s="155">
        <v>0</v>
      </c>
      <c r="F26" s="155">
        <v>0</v>
      </c>
      <c r="G26" s="155">
        <f t="shared" si="6"/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7">SUM(C28:C36)</f>
        <v>0</v>
      </c>
      <c r="D27" s="49">
        <f t="shared" si="7"/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8">SUM(C38:C41)</f>
        <v>0</v>
      </c>
      <c r="D37" s="49">
        <f t="shared" si="8"/>
        <v>0</v>
      </c>
      <c r="E37" s="49">
        <f t="shared" si="8"/>
        <v>0</v>
      </c>
      <c r="F37" s="49">
        <f t="shared" si="8"/>
        <v>0</v>
      </c>
      <c r="G37" s="49">
        <f t="shared" si="8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f>SUM(B44,B53,B61,B71)</f>
        <v>0</v>
      </c>
      <c r="C43" s="4">
        <f t="shared" ref="C43:G43" si="9">SUM(C44,C53,C61,C71)</f>
        <v>0</v>
      </c>
      <c r="D43" s="4">
        <f t="shared" si="9"/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10">SUM(C45:C52)</f>
        <v>0</v>
      </c>
      <c r="D44" s="49">
        <f t="shared" si="10"/>
        <v>0</v>
      </c>
      <c r="E44" s="49">
        <f t="shared" si="10"/>
        <v>0</v>
      </c>
      <c r="F44" s="49">
        <f t="shared" si="10"/>
        <v>0</v>
      </c>
      <c r="G44" s="49">
        <f t="shared" si="10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11">SUM(C54:C60)</f>
        <v>0</v>
      </c>
      <c r="D53" s="49">
        <f t="shared" si="11"/>
        <v>0</v>
      </c>
      <c r="E53" s="49">
        <f t="shared" si="11"/>
        <v>0</v>
      </c>
      <c r="F53" s="49">
        <f t="shared" si="11"/>
        <v>0</v>
      </c>
      <c r="G53" s="49">
        <f t="shared" si="11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12">SUM(C62:C70)</f>
        <v>0</v>
      </c>
      <c r="D61" s="49">
        <f t="shared" si="12"/>
        <v>0</v>
      </c>
      <c r="E61" s="49">
        <f t="shared" si="12"/>
        <v>0</v>
      </c>
      <c r="F61" s="49">
        <f t="shared" si="12"/>
        <v>0</v>
      </c>
      <c r="G61" s="49">
        <f t="shared" si="12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13">SUM(C72:C75)</f>
        <v>0</v>
      </c>
      <c r="D71" s="49">
        <f t="shared" si="13"/>
        <v>0</v>
      </c>
      <c r="E71" s="49">
        <f t="shared" si="13"/>
        <v>0</v>
      </c>
      <c r="F71" s="49">
        <f t="shared" si="13"/>
        <v>0</v>
      </c>
      <c r="G71" s="49">
        <f t="shared" si="13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6143600</v>
      </c>
      <c r="C77" s="4">
        <f t="shared" ref="C77:G77" si="14">C43+C9</f>
        <v>554336.85999999987</v>
      </c>
      <c r="D77" s="4">
        <f t="shared" si="14"/>
        <v>6697936.8599999994</v>
      </c>
      <c r="E77" s="4">
        <f t="shared" si="14"/>
        <v>2391860.77</v>
      </c>
      <c r="F77" s="4">
        <f t="shared" si="14"/>
        <v>2098410.62</v>
      </c>
      <c r="G77" s="4">
        <f t="shared" si="14"/>
        <v>4306076.09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82" zoomScaleNormal="82" workbookViewId="0">
      <selection activeCell="I10" sqref="I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437</v>
      </c>
      <c r="B1" s="165"/>
      <c r="C1" s="165"/>
      <c r="D1" s="165"/>
      <c r="E1" s="165"/>
      <c r="F1" s="165"/>
      <c r="G1" s="166"/>
    </row>
    <row r="2" spans="1:7" x14ac:dyDescent="0.25">
      <c r="A2" s="113" t="str">
        <f>'Formato 1'!A2</f>
        <v>SISTEMA PARA EL DESARROLLO INTEGRAL DE LA FAMILIA DEL MUNICIPIO DE TIERRA BLANCA GUANAJUATO</v>
      </c>
      <c r="B2" s="114"/>
      <c r="C2" s="114"/>
      <c r="D2" s="114"/>
      <c r="E2" s="114"/>
      <c r="F2" s="114"/>
      <c r="G2" s="115"/>
    </row>
    <row r="3" spans="1:7" x14ac:dyDescent="0.25">
      <c r="A3" s="116" t="s">
        <v>302</v>
      </c>
      <c r="B3" s="117"/>
      <c r="C3" s="117"/>
      <c r="D3" s="117"/>
      <c r="E3" s="117"/>
      <c r="F3" s="117"/>
      <c r="G3" s="118"/>
    </row>
    <row r="4" spans="1:7" x14ac:dyDescent="0.25">
      <c r="A4" s="116" t="s">
        <v>438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x14ac:dyDescent="0.25">
      <c r="A7" s="167" t="s">
        <v>439</v>
      </c>
      <c r="B7" s="170" t="s">
        <v>304</v>
      </c>
      <c r="C7" s="170"/>
      <c r="D7" s="170"/>
      <c r="E7" s="170"/>
      <c r="F7" s="170"/>
      <c r="G7" s="170" t="s">
        <v>305</v>
      </c>
    </row>
    <row r="8" spans="1:7" ht="30" x14ac:dyDescent="0.25">
      <c r="A8" s="168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80"/>
    </row>
    <row r="9" spans="1:7" ht="15.75" customHeight="1" x14ac:dyDescent="0.25">
      <c r="A9" s="27" t="s">
        <v>440</v>
      </c>
      <c r="B9" s="122">
        <f>SUM(B10,B11,B12,B15,B16,B19)</f>
        <v>4547858.5599999996</v>
      </c>
      <c r="C9" s="122">
        <f t="shared" ref="C9:G9" si="0">SUM(C10,C11,C12,C15,C16,C19)</f>
        <v>270129.53999999998</v>
      </c>
      <c r="D9" s="122">
        <f t="shared" si="0"/>
        <v>4817988.0999999996</v>
      </c>
      <c r="E9" s="122">
        <f t="shared" si="0"/>
        <v>1728400.14</v>
      </c>
      <c r="F9" s="122">
        <f t="shared" si="0"/>
        <v>1434949.99</v>
      </c>
      <c r="G9" s="122">
        <f t="shared" si="0"/>
        <v>3089587.96</v>
      </c>
    </row>
    <row r="10" spans="1:7" x14ac:dyDescent="0.25">
      <c r="A10" s="60" t="s">
        <v>441</v>
      </c>
      <c r="B10" s="157">
        <v>4547858.5599999996</v>
      </c>
      <c r="C10" s="157">
        <v>270129.53999999998</v>
      </c>
      <c r="D10" s="158">
        <f>B10+C10</f>
        <v>4817988.0999999996</v>
      </c>
      <c r="E10" s="157">
        <v>1728400.14</v>
      </c>
      <c r="F10" s="157">
        <v>1434949.99</v>
      </c>
      <c r="G10" s="158">
        <f>D10-E10</f>
        <v>3089587.96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159">
        <f>B21+B9</f>
        <v>4547858.5599999996</v>
      </c>
      <c r="C33" s="159">
        <f t="shared" ref="C33:G33" si="8">C21+C9</f>
        <v>270129.53999999998</v>
      </c>
      <c r="D33" s="159">
        <f t="shared" si="8"/>
        <v>4817988.0999999996</v>
      </c>
      <c r="E33" s="159">
        <f t="shared" si="8"/>
        <v>1728400.14</v>
      </c>
      <c r="F33" s="159">
        <f t="shared" si="8"/>
        <v>1434949.99</v>
      </c>
      <c r="G33" s="159">
        <f t="shared" si="8"/>
        <v>3089587.96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2023-08-04T21:00:29Z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